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always" defaultThemeVersion="124226"/>
  <bookViews>
    <workbookView xWindow="390" yWindow="90" windowWidth="16260" windowHeight="5850" activeTab="2"/>
  </bookViews>
  <sheets>
    <sheet name="Лист2" sheetId="7" r:id="rId1"/>
    <sheet name="см" sheetId="2" r:id="rId2"/>
    <sheet name="5 классы" sheetId="17" r:id="rId3"/>
    <sheet name="Лист3" sheetId="31" r:id="rId4"/>
    <sheet name="Лист1" sheetId="32" r:id="rId5"/>
  </sheets>
  <externalReferences>
    <externalReference r:id="rId6"/>
    <externalReference r:id="rId7"/>
    <externalReference r:id="rId8"/>
  </externalReferences>
  <definedNames>
    <definedName name="_xlnm._FilterDatabase" localSheetId="4" hidden="1">Лист1!$G$58:$I$58</definedName>
    <definedName name="_xlnm._FilterDatabase" localSheetId="0" hidden="1">Лист2!$A$4:$Y$77</definedName>
    <definedName name="_xlnm._FilterDatabase" localSheetId="1" hidden="1">см!$A$14:$AD$30</definedName>
    <definedName name="_xlnm.Print_Titles" localSheetId="2">'5 классы'!$10:$10</definedName>
    <definedName name="_xlnm.Print_Area" localSheetId="2">'5 классы'!$A$8:$Z$17</definedName>
    <definedName name="_xlnm.Print_Area" localSheetId="0">Лист2!$G$5:$G$28</definedName>
    <definedName name="_xlnm.Print_Area" localSheetId="3">Лист3!$B$6:$O$19</definedName>
    <definedName name="_xlnm.Print_Area" localSheetId="1">см!$A$12:$AD$110</definedName>
  </definedNames>
  <calcPr calcId="144525"/>
</workbook>
</file>

<file path=xl/calcChain.xml><?xml version="1.0" encoding="utf-8"?>
<calcChain xmlns="http://schemas.openxmlformats.org/spreadsheetml/2006/main">
  <c r="AA94" i="2" l="1"/>
  <c r="R14" i="17" l="1"/>
  <c r="T14" i="17" s="1"/>
  <c r="R13" i="17"/>
  <c r="T13" i="17" s="1"/>
  <c r="R15" i="17"/>
  <c r="T15" i="17" s="1"/>
  <c r="R16" i="17"/>
  <c r="T16" i="17" s="1"/>
  <c r="R17" i="17"/>
  <c r="T17" i="17" s="1"/>
  <c r="R12" i="17"/>
  <c r="T12" i="17" s="1"/>
  <c r="M13" i="17"/>
  <c r="M14" i="17"/>
  <c r="M18" i="17"/>
  <c r="M19" i="17"/>
  <c r="M20" i="17"/>
  <c r="M21" i="17"/>
  <c r="M12" i="17"/>
  <c r="L18" i="17"/>
  <c r="L21" i="17"/>
  <c r="K13" i="17"/>
  <c r="K14" i="17"/>
  <c r="K15" i="17"/>
  <c r="K16" i="17"/>
  <c r="K17" i="17"/>
  <c r="K18" i="17"/>
  <c r="K19" i="17"/>
  <c r="L19" i="17" s="1"/>
  <c r="K20" i="17"/>
  <c r="L20" i="17" s="1"/>
  <c r="K21" i="17"/>
  <c r="K12" i="17"/>
  <c r="J13" i="17"/>
  <c r="J14" i="17"/>
  <c r="J12" i="17"/>
  <c r="I13" i="17"/>
  <c r="I14" i="17"/>
  <c r="I15" i="17"/>
  <c r="J15" i="17" s="1"/>
  <c r="I16" i="17"/>
  <c r="J16" i="17" s="1"/>
  <c r="I17" i="17"/>
  <c r="J17" i="17" s="1"/>
  <c r="I18" i="17"/>
  <c r="I19" i="17"/>
  <c r="I20" i="17"/>
  <c r="I21" i="17"/>
  <c r="I12" i="17"/>
  <c r="H13" i="17"/>
  <c r="L13" i="17" s="1"/>
  <c r="H14" i="17"/>
  <c r="L14" i="17" s="1"/>
  <c r="H15" i="17"/>
  <c r="H16" i="17"/>
  <c r="H17" i="17"/>
  <c r="H12" i="17"/>
  <c r="L12" i="17" s="1"/>
  <c r="L17" i="17" l="1"/>
  <c r="M17" i="17" s="1"/>
  <c r="N17" i="17" s="1"/>
  <c r="L15" i="17"/>
  <c r="M15" i="17" s="1"/>
  <c r="L16" i="17"/>
  <c r="M16" i="17" s="1"/>
  <c r="N18" i="17"/>
  <c r="N21" i="17"/>
  <c r="N20" i="17"/>
  <c r="N19" i="17"/>
  <c r="AB84" i="7"/>
  <c r="AC84" i="7"/>
  <c r="AD84" i="7" s="1"/>
  <c r="AB83" i="7"/>
  <c r="AC83" i="7"/>
  <c r="AE83" i="7" s="1"/>
  <c r="AD83" i="7"/>
  <c r="AB82" i="7"/>
  <c r="AC82" i="7"/>
  <c r="AD82" i="7" s="1"/>
  <c r="AB81" i="7"/>
  <c r="AC81" i="7"/>
  <c r="AE81" i="7" s="1"/>
  <c r="AD81" i="7"/>
  <c r="AB80" i="7"/>
  <c r="AC80" i="7"/>
  <c r="AE80" i="7" s="1"/>
  <c r="AD80" i="7"/>
  <c r="AB79" i="7"/>
  <c r="AC79" i="7"/>
  <c r="AD79" i="7" s="1"/>
  <c r="AB78" i="7"/>
  <c r="AC78" i="7"/>
  <c r="AE78" i="7" s="1"/>
  <c r="AD78" i="7"/>
  <c r="AB77" i="7"/>
  <c r="AC77" i="7"/>
  <c r="AE77" i="7" s="1"/>
  <c r="AD77" i="7"/>
  <c r="AB76" i="7"/>
  <c r="AC76" i="7"/>
  <c r="AE76" i="7" s="1"/>
  <c r="AD76" i="7"/>
  <c r="AB75" i="7"/>
  <c r="AC75" i="7"/>
  <c r="AE75" i="7" s="1"/>
  <c r="AD75" i="7"/>
  <c r="X74" i="7"/>
  <c r="N16" i="17" l="1"/>
  <c r="P16" i="17" s="1"/>
  <c r="N15" i="17"/>
  <c r="P15" i="17" s="1"/>
  <c r="N12" i="17"/>
  <c r="P12" i="17" s="1"/>
  <c r="P17" i="17"/>
  <c r="N13" i="17"/>
  <c r="P13" i="17" s="1"/>
  <c r="N14" i="17"/>
  <c r="P14" i="17" s="1"/>
  <c r="AE84" i="7"/>
  <c r="AE82" i="7"/>
  <c r="AE79" i="7"/>
  <c r="AB74" i="7"/>
  <c r="AC74" i="7"/>
  <c r="AE74" i="7" s="1"/>
  <c r="AB73" i="7"/>
  <c r="AC73" i="7"/>
  <c r="AE73" i="7" s="1"/>
  <c r="AD73" i="7"/>
  <c r="AB72" i="7"/>
  <c r="AC72" i="7"/>
  <c r="AE72" i="7" s="1"/>
  <c r="AD72" i="7"/>
  <c r="AB71" i="7"/>
  <c r="AC71" i="7"/>
  <c r="AE71" i="7" s="1"/>
  <c r="AD71" i="7"/>
  <c r="AB70" i="7"/>
  <c r="AC70" i="7"/>
  <c r="AE70" i="7" s="1"/>
  <c r="AD70" i="7"/>
  <c r="AB69" i="7"/>
  <c r="AC69" i="7"/>
  <c r="AE69" i="7" s="1"/>
  <c r="AD69" i="7"/>
  <c r="AB68" i="7"/>
  <c r="AC68" i="7"/>
  <c r="AE68" i="7" s="1"/>
  <c r="AD68" i="7"/>
  <c r="AB67" i="7"/>
  <c r="AC67" i="7"/>
  <c r="AE67" i="7" s="1"/>
  <c r="AB66" i="7"/>
  <c r="AC66" i="7"/>
  <c r="AE66" i="7" s="1"/>
  <c r="AD66" i="7"/>
  <c r="AB65" i="7"/>
  <c r="AC65" i="7"/>
  <c r="AD65" i="7" s="1"/>
  <c r="AD74" i="7" l="1"/>
  <c r="AD67" i="7"/>
  <c r="AE65" i="7"/>
  <c r="J5" i="7"/>
  <c r="T16" i="2" l="1"/>
  <c r="U16" i="2" s="1"/>
  <c r="T17" i="2"/>
  <c r="V17" i="2" s="1"/>
  <c r="W17" i="2" s="1"/>
  <c r="T18" i="2"/>
  <c r="T19" i="2"/>
  <c r="V19" i="2" s="1"/>
  <c r="W19" i="2" s="1"/>
  <c r="T20" i="2"/>
  <c r="U20" i="2" s="1"/>
  <c r="T21" i="2"/>
  <c r="V21" i="2" s="1"/>
  <c r="W21" i="2" s="1"/>
  <c r="T22" i="2"/>
  <c r="T23" i="2"/>
  <c r="U23" i="2" s="1"/>
  <c r="T24" i="2"/>
  <c r="U24" i="2" s="1"/>
  <c r="T25" i="2"/>
  <c r="V25" i="2" s="1"/>
  <c r="W25" i="2" s="1"/>
  <c r="T26" i="2"/>
  <c r="T27" i="2"/>
  <c r="U27" i="2" s="1"/>
  <c r="T28" i="2"/>
  <c r="U28" i="2" s="1"/>
  <c r="T29" i="2"/>
  <c r="V29" i="2" s="1"/>
  <c r="W29" i="2" s="1"/>
  <c r="T30" i="2"/>
  <c r="T31" i="2"/>
  <c r="V31" i="2" s="1"/>
  <c r="W31" i="2" s="1"/>
  <c r="T32" i="2"/>
  <c r="U32" i="2" s="1"/>
  <c r="T33" i="2"/>
  <c r="X33" i="2" s="1"/>
  <c r="T34" i="2"/>
  <c r="T35" i="2"/>
  <c r="U35" i="2" s="1"/>
  <c r="T36" i="2"/>
  <c r="X36" i="2" s="1"/>
  <c r="T37" i="2"/>
  <c r="V37" i="2" s="1"/>
  <c r="W37" i="2" s="1"/>
  <c r="T38" i="2"/>
  <c r="T39" i="2"/>
  <c r="U39" i="2" s="1"/>
  <c r="T40" i="2"/>
  <c r="X40" i="2" s="1"/>
  <c r="T41" i="2"/>
  <c r="V41" i="2" s="1"/>
  <c r="W41" i="2" s="1"/>
  <c r="T42" i="2"/>
  <c r="T43" i="2"/>
  <c r="X43" i="2" s="1"/>
  <c r="T44" i="2"/>
  <c r="V44" i="2" s="1"/>
  <c r="W44" i="2" s="1"/>
  <c r="T45" i="2"/>
  <c r="U45" i="2" s="1"/>
  <c r="T46" i="2"/>
  <c r="X46" i="2" s="1"/>
  <c r="T47" i="2"/>
  <c r="U47" i="2" s="1"/>
  <c r="T48" i="2"/>
  <c r="U48" i="2" s="1"/>
  <c r="T49" i="2"/>
  <c r="V49" i="2" s="1"/>
  <c r="W49" i="2" s="1"/>
  <c r="T50" i="2"/>
  <c r="T51" i="2"/>
  <c r="U51" i="2" s="1"/>
  <c r="T52" i="2"/>
  <c r="V52" i="2" s="1"/>
  <c r="W52" i="2" s="1"/>
  <c r="T53" i="2"/>
  <c r="U53" i="2" s="1"/>
  <c r="T54" i="2"/>
  <c r="T55" i="2"/>
  <c r="U55" i="2" s="1"/>
  <c r="T56" i="2"/>
  <c r="X56" i="2" s="1"/>
  <c r="T57" i="2"/>
  <c r="V57" i="2" s="1"/>
  <c r="W57" i="2" s="1"/>
  <c r="T58" i="2"/>
  <c r="T59" i="2"/>
  <c r="U59" i="2" s="1"/>
  <c r="T60" i="2"/>
  <c r="X60" i="2" s="1"/>
  <c r="T61" i="2"/>
  <c r="U61" i="2" s="1"/>
  <c r="T62" i="2"/>
  <c r="T63" i="2"/>
  <c r="U63" i="2" s="1"/>
  <c r="T64" i="2"/>
  <c r="U64" i="2" s="1"/>
  <c r="T65" i="2"/>
  <c r="V65" i="2" s="1"/>
  <c r="W65" i="2" s="1"/>
  <c r="T66" i="2"/>
  <c r="T67" i="2"/>
  <c r="T68" i="2"/>
  <c r="U68" i="2" s="1"/>
  <c r="T69" i="2"/>
  <c r="U69" i="2" s="1"/>
  <c r="T70" i="2"/>
  <c r="T71" i="2"/>
  <c r="U71" i="2" s="1"/>
  <c r="T72" i="2"/>
  <c r="U72" i="2" s="1"/>
  <c r="T73" i="2"/>
  <c r="V73" i="2" s="1"/>
  <c r="W73" i="2" s="1"/>
  <c r="T74" i="2"/>
  <c r="T75" i="2"/>
  <c r="V75" i="2" s="1"/>
  <c r="W75" i="2" s="1"/>
  <c r="T76" i="2"/>
  <c r="U76" i="2" s="1"/>
  <c r="T77" i="2"/>
  <c r="U77" i="2" s="1"/>
  <c r="T78" i="2"/>
  <c r="T79" i="2"/>
  <c r="X79" i="2" s="1"/>
  <c r="T80" i="2"/>
  <c r="V80" i="2" s="1"/>
  <c r="W80" i="2" s="1"/>
  <c r="T81" i="2"/>
  <c r="X81" i="2" s="1"/>
  <c r="T82" i="2"/>
  <c r="V82" i="2" s="1"/>
  <c r="W82" i="2" s="1"/>
  <c r="T83" i="2"/>
  <c r="V83" i="2" s="1"/>
  <c r="W83" i="2" s="1"/>
  <c r="T84" i="2"/>
  <c r="X84" i="2" s="1"/>
  <c r="T85" i="2"/>
  <c r="X85" i="2" s="1"/>
  <c r="T86" i="2"/>
  <c r="U86" i="2" s="1"/>
  <c r="T87" i="2"/>
  <c r="U87" i="2" s="1"/>
  <c r="T88" i="2"/>
  <c r="V88" i="2" s="1"/>
  <c r="W88" i="2" s="1"/>
  <c r="T89" i="2"/>
  <c r="X89" i="2" s="1"/>
  <c r="T90" i="2"/>
  <c r="V90" i="2" s="1"/>
  <c r="W90" i="2" s="1"/>
  <c r="T91" i="2"/>
  <c r="U91" i="2" s="1"/>
  <c r="T92" i="2"/>
  <c r="U92" i="2" s="1"/>
  <c r="T93" i="2"/>
  <c r="X93" i="2" s="1"/>
  <c r="T94" i="2"/>
  <c r="X94" i="2" s="1"/>
  <c r="T95" i="2"/>
  <c r="U95" i="2" s="1"/>
  <c r="T96" i="2"/>
  <c r="V96" i="2" s="1"/>
  <c r="W96" i="2" s="1"/>
  <c r="T97" i="2"/>
  <c r="V97" i="2" s="1"/>
  <c r="W97" i="2" s="1"/>
  <c r="T98" i="2"/>
  <c r="X98" i="2" s="1"/>
  <c r="T99" i="2"/>
  <c r="X99" i="2" s="1"/>
  <c r="T100" i="2"/>
  <c r="U100" i="2" s="1"/>
  <c r="T101" i="2"/>
  <c r="X101" i="2" s="1"/>
  <c r="T102" i="2"/>
  <c r="V102" i="2" s="1"/>
  <c r="W102" i="2" s="1"/>
  <c r="T103" i="2"/>
  <c r="V103" i="2" s="1"/>
  <c r="W103" i="2" s="1"/>
  <c r="T104" i="2"/>
  <c r="V104" i="2" s="1"/>
  <c r="W104" i="2" s="1"/>
  <c r="T105" i="2"/>
  <c r="V105" i="2" s="1"/>
  <c r="W105" i="2" s="1"/>
  <c r="T106" i="2"/>
  <c r="U106" i="2" s="1"/>
  <c r="T107" i="2"/>
  <c r="V107" i="2" s="1"/>
  <c r="W107" i="2" s="1"/>
  <c r="T108" i="2"/>
  <c r="X108" i="2" s="1"/>
  <c r="T109" i="2"/>
  <c r="X109" i="2" s="1"/>
  <c r="T110" i="2"/>
  <c r="V110" i="2" s="1"/>
  <c r="W110" i="2" s="1"/>
  <c r="T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5" i="2"/>
  <c r="F16" i="2"/>
  <c r="G16" i="2" s="1"/>
  <c r="F17" i="2"/>
  <c r="I17" i="2" s="1"/>
  <c r="F18" i="2"/>
  <c r="F19" i="2"/>
  <c r="I19" i="2" s="1"/>
  <c r="F20" i="2"/>
  <c r="G20" i="2" s="1"/>
  <c r="F21" i="2"/>
  <c r="I21" i="2" s="1"/>
  <c r="F22" i="2"/>
  <c r="F23" i="2"/>
  <c r="G23" i="2" s="1"/>
  <c r="F24" i="2"/>
  <c r="G24" i="2" s="1"/>
  <c r="F25" i="2"/>
  <c r="I25" i="2" s="1"/>
  <c r="F26" i="2"/>
  <c r="I26" i="2" s="1"/>
  <c r="F27" i="2"/>
  <c r="I27" i="2" s="1"/>
  <c r="F28" i="2"/>
  <c r="G28" i="2" s="1"/>
  <c r="F29" i="2"/>
  <c r="I29" i="2" s="1"/>
  <c r="F30" i="2"/>
  <c r="F31" i="2"/>
  <c r="G31" i="2" s="1"/>
  <c r="F32" i="2"/>
  <c r="I32" i="2" s="1"/>
  <c r="F33" i="2"/>
  <c r="G33" i="2" s="1"/>
  <c r="F34" i="2"/>
  <c r="F35" i="2"/>
  <c r="G35" i="2" s="1"/>
  <c r="F36" i="2"/>
  <c r="G36" i="2" s="1"/>
  <c r="F37" i="2"/>
  <c r="G37" i="2" s="1"/>
  <c r="F38" i="2"/>
  <c r="F39" i="2"/>
  <c r="I39" i="2" s="1"/>
  <c r="F40" i="2"/>
  <c r="G40" i="2" s="1"/>
  <c r="F41" i="2"/>
  <c r="G41" i="2" s="1"/>
  <c r="F42" i="2"/>
  <c r="F43" i="2"/>
  <c r="I43" i="2" s="1"/>
  <c r="F44" i="2"/>
  <c r="G44" i="2" s="1"/>
  <c r="F45" i="2"/>
  <c r="G45" i="2" s="1"/>
  <c r="F46" i="2"/>
  <c r="F47" i="2"/>
  <c r="G47" i="2" s="1"/>
  <c r="F48" i="2"/>
  <c r="I48" i="2" s="1"/>
  <c r="F49" i="2"/>
  <c r="G49" i="2" s="1"/>
  <c r="F50" i="2"/>
  <c r="F51" i="2"/>
  <c r="G51" i="2" s="1"/>
  <c r="F52" i="2"/>
  <c r="I52" i="2" s="1"/>
  <c r="F53" i="2"/>
  <c r="G53" i="2" s="1"/>
  <c r="F54" i="2"/>
  <c r="F55" i="2"/>
  <c r="G55" i="2" s="1"/>
  <c r="F56" i="2"/>
  <c r="G56" i="2" s="1"/>
  <c r="F57" i="2"/>
  <c r="G57" i="2" s="1"/>
  <c r="F58" i="2"/>
  <c r="F59" i="2"/>
  <c r="I59" i="2" s="1"/>
  <c r="F60" i="2"/>
  <c r="G60" i="2" s="1"/>
  <c r="F61" i="2"/>
  <c r="G61" i="2" s="1"/>
  <c r="F62" i="2"/>
  <c r="F63" i="2"/>
  <c r="I63" i="2" s="1"/>
  <c r="F64" i="2"/>
  <c r="I64" i="2" s="1"/>
  <c r="F65" i="2"/>
  <c r="I65" i="2" s="1"/>
  <c r="F66" i="2"/>
  <c r="F67" i="2"/>
  <c r="G67" i="2" s="1"/>
  <c r="F68" i="2"/>
  <c r="F69" i="2"/>
  <c r="I69" i="2" s="1"/>
  <c r="F70" i="2"/>
  <c r="F71" i="2"/>
  <c r="G71" i="2" s="1"/>
  <c r="F72" i="2"/>
  <c r="F73" i="2"/>
  <c r="I73" i="2" s="1"/>
  <c r="F74" i="2"/>
  <c r="F75" i="2"/>
  <c r="G75" i="2" s="1"/>
  <c r="F76" i="2"/>
  <c r="F77" i="2"/>
  <c r="I77" i="2" s="1"/>
  <c r="F78" i="2"/>
  <c r="F79" i="2"/>
  <c r="F80" i="2"/>
  <c r="G80" i="2" s="1"/>
  <c r="F81" i="2"/>
  <c r="G81" i="2" s="1"/>
  <c r="F82" i="2"/>
  <c r="I82" i="2" s="1"/>
  <c r="F83" i="2"/>
  <c r="I83" i="2" s="1"/>
  <c r="F84" i="2"/>
  <c r="G84" i="2" s="1"/>
  <c r="F85" i="2"/>
  <c r="G85" i="2" s="1"/>
  <c r="F86" i="2"/>
  <c r="I86" i="2" s="1"/>
  <c r="F87" i="2"/>
  <c r="G87" i="2" s="1"/>
  <c r="F88" i="2"/>
  <c r="G88" i="2" s="1"/>
  <c r="F89" i="2"/>
  <c r="G89" i="2" s="1"/>
  <c r="F90" i="2"/>
  <c r="I90" i="2" s="1"/>
  <c r="F91" i="2"/>
  <c r="G91" i="2" s="1"/>
  <c r="F92" i="2"/>
  <c r="G92" i="2" s="1"/>
  <c r="F93" i="2"/>
  <c r="G93" i="2" s="1"/>
  <c r="F94" i="2"/>
  <c r="I94" i="2" s="1"/>
  <c r="F95" i="2"/>
  <c r="I95" i="2" s="1"/>
  <c r="F96" i="2"/>
  <c r="I96" i="2" s="1"/>
  <c r="F97" i="2"/>
  <c r="I97" i="2" s="1"/>
  <c r="F98" i="2"/>
  <c r="F99" i="2"/>
  <c r="G99" i="2" s="1"/>
  <c r="F100" i="2"/>
  <c r="I100" i="2" s="1"/>
  <c r="F101" i="2"/>
  <c r="I101" i="2" s="1"/>
  <c r="F102" i="2"/>
  <c r="F103" i="2"/>
  <c r="I103" i="2" s="1"/>
  <c r="F104" i="2"/>
  <c r="I104" i="2" s="1"/>
  <c r="F105" i="2"/>
  <c r="I105" i="2" s="1"/>
  <c r="F106" i="2"/>
  <c r="F107" i="2"/>
  <c r="F108" i="2"/>
  <c r="G108" i="2" s="1"/>
  <c r="F109" i="2"/>
  <c r="I109" i="2" s="1"/>
  <c r="F110" i="2"/>
  <c r="F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5" i="2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6" i="7"/>
  <c r="G7" i="7"/>
  <c r="G8" i="7"/>
  <c r="G10" i="7"/>
  <c r="G11" i="7"/>
  <c r="G12" i="7"/>
  <c r="G13" i="7"/>
  <c r="G14" i="7"/>
  <c r="G15" i="7"/>
  <c r="G16" i="7"/>
  <c r="G18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5" i="7"/>
  <c r="G46" i="7"/>
  <c r="G47" i="7"/>
  <c r="G48" i="7"/>
  <c r="G49" i="7"/>
  <c r="G50" i="7"/>
  <c r="G51" i="7"/>
  <c r="G53" i="7"/>
  <c r="G54" i="7"/>
  <c r="G55" i="7"/>
  <c r="G56" i="7"/>
  <c r="G57" i="7"/>
  <c r="G60" i="7"/>
  <c r="G61" i="7"/>
  <c r="G62" i="7"/>
  <c r="G63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3" i="7"/>
  <c r="G84" i="7"/>
  <c r="G85" i="7"/>
  <c r="G86" i="7"/>
  <c r="G87" i="7"/>
  <c r="G5" i="7"/>
  <c r="X6" i="7"/>
  <c r="Z16" i="2" s="1"/>
  <c r="X7" i="7"/>
  <c r="Z17" i="2" s="1"/>
  <c r="X8" i="7"/>
  <c r="Z18" i="2" s="1"/>
  <c r="X9" i="7"/>
  <c r="Z19" i="2" s="1"/>
  <c r="X10" i="7"/>
  <c r="Z20" i="2" s="1"/>
  <c r="X11" i="7"/>
  <c r="Z21" i="2" s="1"/>
  <c r="X12" i="7"/>
  <c r="Z22" i="2" s="1"/>
  <c r="X13" i="7"/>
  <c r="Z23" i="2" s="1"/>
  <c r="X14" i="7"/>
  <c r="Z24" i="2" s="1"/>
  <c r="X15" i="7"/>
  <c r="Z25" i="2" s="1"/>
  <c r="X16" i="7"/>
  <c r="Z26" i="2" s="1"/>
  <c r="X17" i="7"/>
  <c r="Z27" i="2" s="1"/>
  <c r="X18" i="7"/>
  <c r="Z28" i="2" s="1"/>
  <c r="X19" i="7"/>
  <c r="Z29" i="2" s="1"/>
  <c r="X20" i="7"/>
  <c r="Z30" i="2" s="1"/>
  <c r="X21" i="7"/>
  <c r="Z31" i="2" s="1"/>
  <c r="X22" i="7"/>
  <c r="Z32" i="2" s="1"/>
  <c r="X23" i="7"/>
  <c r="Z33" i="2" s="1"/>
  <c r="X24" i="7"/>
  <c r="Z34" i="2" s="1"/>
  <c r="X25" i="7"/>
  <c r="Z35" i="2" s="1"/>
  <c r="X26" i="7"/>
  <c r="Z36" i="2" s="1"/>
  <c r="X27" i="7"/>
  <c r="Z37" i="2" s="1"/>
  <c r="X28" i="7"/>
  <c r="Z38" i="2" s="1"/>
  <c r="X29" i="7"/>
  <c r="Z39" i="2" s="1"/>
  <c r="X30" i="7"/>
  <c r="Z40" i="2" s="1"/>
  <c r="X31" i="7"/>
  <c r="Z41" i="2" s="1"/>
  <c r="X32" i="7"/>
  <c r="Z42" i="2" s="1"/>
  <c r="X33" i="7"/>
  <c r="Z43" i="2" s="1"/>
  <c r="X34" i="7"/>
  <c r="Z44" i="2" s="1"/>
  <c r="X35" i="7"/>
  <c r="Z45" i="2" s="1"/>
  <c r="X36" i="7"/>
  <c r="Z46" i="2" s="1"/>
  <c r="X37" i="7"/>
  <c r="Z47" i="2" s="1"/>
  <c r="X38" i="7"/>
  <c r="Z48" i="2" s="1"/>
  <c r="X39" i="7"/>
  <c r="Z49" i="2" s="1"/>
  <c r="X40" i="7"/>
  <c r="Z50" i="2" s="1"/>
  <c r="X41" i="7"/>
  <c r="Z51" i="2" s="1"/>
  <c r="X42" i="7"/>
  <c r="Z52" i="2" s="1"/>
  <c r="X43" i="7"/>
  <c r="Z53" i="2" s="1"/>
  <c r="X44" i="7"/>
  <c r="Z54" i="2" s="1"/>
  <c r="X45" i="7"/>
  <c r="Z55" i="2" s="1"/>
  <c r="X46" i="7"/>
  <c r="Z56" i="2" s="1"/>
  <c r="X47" i="7"/>
  <c r="Z57" i="2" s="1"/>
  <c r="X48" i="7"/>
  <c r="Z58" i="2" s="1"/>
  <c r="X49" i="7"/>
  <c r="Z59" i="2" s="1"/>
  <c r="X50" i="7"/>
  <c r="Z60" i="2" s="1"/>
  <c r="X51" i="7"/>
  <c r="Z61" i="2" s="1"/>
  <c r="X52" i="7"/>
  <c r="Z62" i="2" s="1"/>
  <c r="X53" i="7"/>
  <c r="Z63" i="2" s="1"/>
  <c r="X54" i="7"/>
  <c r="Z64" i="2" s="1"/>
  <c r="X55" i="7"/>
  <c r="Z65" i="2" s="1"/>
  <c r="X56" i="7"/>
  <c r="Z66" i="2" s="1"/>
  <c r="X57" i="7"/>
  <c r="Z67" i="2" s="1"/>
  <c r="X60" i="7"/>
  <c r="Z70" i="2" s="1"/>
  <c r="X61" i="7"/>
  <c r="Z71" i="2" s="1"/>
  <c r="X62" i="7"/>
  <c r="Z72" i="2" s="1"/>
  <c r="Z73" i="2"/>
  <c r="Z74" i="2"/>
  <c r="X65" i="7"/>
  <c r="Z75" i="2" s="1"/>
  <c r="X66" i="7"/>
  <c r="Z76" i="2" s="1"/>
  <c r="X67" i="7"/>
  <c r="Z77" i="2" s="1"/>
  <c r="X68" i="7"/>
  <c r="Z78" i="2" s="1"/>
  <c r="X69" i="7"/>
  <c r="Z79" i="2" s="1"/>
  <c r="X70" i="7"/>
  <c r="Z80" i="2" s="1"/>
  <c r="X71" i="7"/>
  <c r="Z81" i="2" s="1"/>
  <c r="X72" i="7"/>
  <c r="Z82" i="2" s="1"/>
  <c r="X73" i="7"/>
  <c r="Z83" i="2" s="1"/>
  <c r="Z84" i="2"/>
  <c r="X75" i="7"/>
  <c r="Z85" i="2" s="1"/>
  <c r="X77" i="7"/>
  <c r="Z87" i="2" s="1"/>
  <c r="Z88" i="2"/>
  <c r="X79" i="7"/>
  <c r="Z89" i="2" s="1"/>
  <c r="X80" i="7"/>
  <c r="Z90" i="2" s="1"/>
  <c r="X83" i="7"/>
  <c r="Z93" i="2" s="1"/>
  <c r="Z94" i="2"/>
  <c r="X85" i="7"/>
  <c r="Z95" i="2" s="1"/>
  <c r="X86" i="7"/>
  <c r="Z96" i="2" s="1"/>
  <c r="X87" i="7"/>
  <c r="Z97" i="2" s="1"/>
  <c r="Z98" i="2"/>
  <c r="X89" i="7"/>
  <c r="Z99" i="2" s="1"/>
  <c r="X90" i="7"/>
  <c r="Z100" i="2" s="1"/>
  <c r="Z101" i="2"/>
  <c r="X92" i="7"/>
  <c r="Z102" i="2" s="1"/>
  <c r="X93" i="7"/>
  <c r="Z103" i="2" s="1"/>
  <c r="X94" i="7"/>
  <c r="Z104" i="2" s="1"/>
  <c r="X95" i="7"/>
  <c r="Z105" i="2" s="1"/>
  <c r="X96" i="7"/>
  <c r="Z106" i="2" s="1"/>
  <c r="X97" i="7"/>
  <c r="Z107" i="2" s="1"/>
  <c r="X98" i="7"/>
  <c r="Z108" i="2" s="1"/>
  <c r="X99" i="7"/>
  <c r="Z109" i="2" s="1"/>
  <c r="X100" i="7"/>
  <c r="Z110" i="2" s="1"/>
  <c r="V6" i="7"/>
  <c r="S16" i="2" s="1"/>
  <c r="V7" i="7"/>
  <c r="S17" i="2" s="1"/>
  <c r="V8" i="7"/>
  <c r="S18" i="2" s="1"/>
  <c r="V9" i="7"/>
  <c r="S19" i="2" s="1"/>
  <c r="V10" i="7"/>
  <c r="S20" i="2" s="1"/>
  <c r="V11" i="7"/>
  <c r="S21" i="2" s="1"/>
  <c r="V12" i="7"/>
  <c r="S22" i="2" s="1"/>
  <c r="V13" i="7"/>
  <c r="S23" i="2" s="1"/>
  <c r="V14" i="7"/>
  <c r="S24" i="2" s="1"/>
  <c r="V15" i="7"/>
  <c r="S25" i="2" s="1"/>
  <c r="V16" i="7"/>
  <c r="S26" i="2" s="1"/>
  <c r="V18" i="7"/>
  <c r="S28" i="2" s="1"/>
  <c r="V20" i="7"/>
  <c r="S30" i="2" s="1"/>
  <c r="V21" i="7"/>
  <c r="S31" i="2" s="1"/>
  <c r="V22" i="7"/>
  <c r="S32" i="2" s="1"/>
  <c r="V23" i="7"/>
  <c r="S33" i="2" s="1"/>
  <c r="V24" i="7"/>
  <c r="S34" i="2" s="1"/>
  <c r="V25" i="7"/>
  <c r="S35" i="2" s="1"/>
  <c r="V26" i="7"/>
  <c r="S36" i="2" s="1"/>
  <c r="V27" i="7"/>
  <c r="S37" i="2" s="1"/>
  <c r="V28" i="7"/>
  <c r="S38" i="2" s="1"/>
  <c r="V29" i="7"/>
  <c r="S39" i="2" s="1"/>
  <c r="V30" i="7"/>
  <c r="S40" i="2" s="1"/>
  <c r="V31" i="7"/>
  <c r="S41" i="2" s="1"/>
  <c r="V32" i="7"/>
  <c r="S42" i="2" s="1"/>
  <c r="V33" i="7"/>
  <c r="S43" i="2" s="1"/>
  <c r="V34" i="7"/>
  <c r="S44" i="2" s="1"/>
  <c r="V35" i="7"/>
  <c r="S45" i="2" s="1"/>
  <c r="V36" i="7"/>
  <c r="S46" i="2" s="1"/>
  <c r="V37" i="7"/>
  <c r="S47" i="2" s="1"/>
  <c r="V38" i="7"/>
  <c r="S48" i="2" s="1"/>
  <c r="V39" i="7"/>
  <c r="S49" i="2" s="1"/>
  <c r="V40" i="7"/>
  <c r="S50" i="2" s="1"/>
  <c r="V41" i="7"/>
  <c r="S51" i="2" s="1"/>
  <c r="V42" i="7"/>
  <c r="S52" i="2" s="1"/>
  <c r="V43" i="7"/>
  <c r="S53" i="2" s="1"/>
  <c r="V44" i="7"/>
  <c r="S54" i="2" s="1"/>
  <c r="V45" i="7"/>
  <c r="S55" i="2" s="1"/>
  <c r="V46" i="7"/>
  <c r="S56" i="2" s="1"/>
  <c r="V47" i="7"/>
  <c r="S57" i="2" s="1"/>
  <c r="V48" i="7"/>
  <c r="S58" i="2" s="1"/>
  <c r="V49" i="7"/>
  <c r="S59" i="2" s="1"/>
  <c r="V50" i="7"/>
  <c r="S60" i="2" s="1"/>
  <c r="V51" i="7"/>
  <c r="S61" i="2" s="1"/>
  <c r="V52" i="7"/>
  <c r="S62" i="2" s="1"/>
  <c r="V53" i="7"/>
  <c r="S63" i="2" s="1"/>
  <c r="V54" i="7"/>
  <c r="S64" i="2" s="1"/>
  <c r="V55" i="7"/>
  <c r="S65" i="2" s="1"/>
  <c r="V56" i="7"/>
  <c r="S66" i="2" s="1"/>
  <c r="V57" i="7"/>
  <c r="S67" i="2" s="1"/>
  <c r="V58" i="7"/>
  <c r="S68" i="2" s="1"/>
  <c r="V59" i="7"/>
  <c r="S69" i="2" s="1"/>
  <c r="V60" i="7"/>
  <c r="S70" i="2" s="1"/>
  <c r="V61" i="7"/>
  <c r="S71" i="2" s="1"/>
  <c r="V62" i="7"/>
  <c r="S72" i="2" s="1"/>
  <c r="V63" i="7"/>
  <c r="S73" i="2" s="1"/>
  <c r="V64" i="7"/>
  <c r="S74" i="2" s="1"/>
  <c r="V65" i="7"/>
  <c r="S75" i="2" s="1"/>
  <c r="V66" i="7"/>
  <c r="S76" i="2" s="1"/>
  <c r="V67" i="7"/>
  <c r="S77" i="2" s="1"/>
  <c r="V68" i="7"/>
  <c r="S78" i="2" s="1"/>
  <c r="V69" i="7"/>
  <c r="S79" i="2" s="1"/>
  <c r="V70" i="7"/>
  <c r="S80" i="2" s="1"/>
  <c r="V71" i="7"/>
  <c r="S81" i="2" s="1"/>
  <c r="V72" i="7"/>
  <c r="S82" i="2" s="1"/>
  <c r="V73" i="7"/>
  <c r="S83" i="2" s="1"/>
  <c r="V74" i="7"/>
  <c r="S84" i="2" s="1"/>
  <c r="V75" i="7"/>
  <c r="S85" i="2" s="1"/>
  <c r="V76" i="7"/>
  <c r="S86" i="2" s="1"/>
  <c r="V77" i="7"/>
  <c r="S87" i="2" s="1"/>
  <c r="V78" i="7"/>
  <c r="S88" i="2" s="1"/>
  <c r="V79" i="7"/>
  <c r="S89" i="2" s="1"/>
  <c r="V80" i="7"/>
  <c r="S90" i="2" s="1"/>
  <c r="V81" i="7"/>
  <c r="S91" i="2" s="1"/>
  <c r="V82" i="7"/>
  <c r="S92" i="2" s="1"/>
  <c r="V83" i="7"/>
  <c r="S93" i="2" s="1"/>
  <c r="V84" i="7"/>
  <c r="S94" i="2" s="1"/>
  <c r="V85" i="7"/>
  <c r="S95" i="2" s="1"/>
  <c r="V86" i="7"/>
  <c r="S96" i="2" s="1"/>
  <c r="V87" i="7"/>
  <c r="S97" i="2" s="1"/>
  <c r="V88" i="7"/>
  <c r="S98" i="2" s="1"/>
  <c r="V89" i="7"/>
  <c r="S99" i="2" s="1"/>
  <c r="V90" i="7"/>
  <c r="S100" i="2" s="1"/>
  <c r="V91" i="7"/>
  <c r="S101" i="2" s="1"/>
  <c r="V92" i="7"/>
  <c r="S102" i="2" s="1"/>
  <c r="V93" i="7"/>
  <c r="S103" i="2" s="1"/>
  <c r="V94" i="7"/>
  <c r="S104" i="2" s="1"/>
  <c r="V95" i="7"/>
  <c r="S105" i="2" s="1"/>
  <c r="V96" i="7"/>
  <c r="S106" i="2" s="1"/>
  <c r="V97" i="7"/>
  <c r="S107" i="2" s="1"/>
  <c r="V98" i="7"/>
  <c r="S108" i="2" s="1"/>
  <c r="V99" i="7"/>
  <c r="S109" i="2" s="1"/>
  <c r="V100" i="7"/>
  <c r="S110" i="2" s="1"/>
  <c r="T6" i="7"/>
  <c r="Q16" i="2" s="1"/>
  <c r="T7" i="7"/>
  <c r="Q17" i="2" s="1"/>
  <c r="T8" i="7"/>
  <c r="Q18" i="2" s="1"/>
  <c r="T10" i="7"/>
  <c r="Q20" i="2" s="1"/>
  <c r="T11" i="7"/>
  <c r="Q21" i="2" s="1"/>
  <c r="T12" i="7"/>
  <c r="Q22" i="2" s="1"/>
  <c r="T13" i="7"/>
  <c r="Q23" i="2" s="1"/>
  <c r="T14" i="7"/>
  <c r="Q24" i="2" s="1"/>
  <c r="T15" i="7"/>
  <c r="Q25" i="2" s="1"/>
  <c r="T16" i="7"/>
  <c r="Q26" i="2" s="1"/>
  <c r="T17" i="7"/>
  <c r="Q27" i="2" s="1"/>
  <c r="T18" i="7"/>
  <c r="Q28" i="2" s="1"/>
  <c r="T19" i="7"/>
  <c r="Q29" i="2" s="1"/>
  <c r="T20" i="7"/>
  <c r="Q30" i="2" s="1"/>
  <c r="T21" i="7"/>
  <c r="Q31" i="2" s="1"/>
  <c r="T22" i="7"/>
  <c r="Q32" i="2" s="1"/>
  <c r="T23" i="7"/>
  <c r="Q33" i="2" s="1"/>
  <c r="T24" i="7"/>
  <c r="Q34" i="2" s="1"/>
  <c r="T25" i="7"/>
  <c r="Q35" i="2" s="1"/>
  <c r="T26" i="7"/>
  <c r="Q36" i="2" s="1"/>
  <c r="T27" i="7"/>
  <c r="Q37" i="2" s="1"/>
  <c r="T28" i="7"/>
  <c r="Q38" i="2" s="1"/>
  <c r="T29" i="7"/>
  <c r="Q39" i="2" s="1"/>
  <c r="T30" i="7"/>
  <c r="Q40" i="2" s="1"/>
  <c r="T31" i="7"/>
  <c r="Q41" i="2" s="1"/>
  <c r="T32" i="7"/>
  <c r="Q42" i="2" s="1"/>
  <c r="T33" i="7"/>
  <c r="Q43" i="2" s="1"/>
  <c r="T34" i="7"/>
  <c r="Q44" i="2" s="1"/>
  <c r="T35" i="7"/>
  <c r="Q45" i="2" s="1"/>
  <c r="T36" i="7"/>
  <c r="Q46" i="2" s="1"/>
  <c r="T37" i="7"/>
  <c r="Q47" i="2" s="1"/>
  <c r="T38" i="7"/>
  <c r="Q48" i="2" s="1"/>
  <c r="T39" i="7"/>
  <c r="Q49" i="2" s="1"/>
  <c r="T40" i="7"/>
  <c r="Q50" i="2" s="1"/>
  <c r="T41" i="7"/>
  <c r="Q51" i="2" s="1"/>
  <c r="T42" i="7"/>
  <c r="Q52" i="2" s="1"/>
  <c r="T43" i="7"/>
  <c r="Q53" i="2" s="1"/>
  <c r="T44" i="7"/>
  <c r="Q54" i="2" s="1"/>
  <c r="T45" i="7"/>
  <c r="Q55" i="2" s="1"/>
  <c r="T46" i="7"/>
  <c r="Q56" i="2" s="1"/>
  <c r="T47" i="7"/>
  <c r="Q57" i="2" s="1"/>
  <c r="T48" i="7"/>
  <c r="Q58" i="2" s="1"/>
  <c r="T49" i="7"/>
  <c r="Q59" i="2" s="1"/>
  <c r="T50" i="7"/>
  <c r="Q60" i="2" s="1"/>
  <c r="T51" i="7"/>
  <c r="Q61" i="2" s="1"/>
  <c r="T52" i="7"/>
  <c r="Q62" i="2" s="1"/>
  <c r="T53" i="7"/>
  <c r="Q63" i="2" s="1"/>
  <c r="T54" i="7"/>
  <c r="Q64" i="2" s="1"/>
  <c r="T55" i="7"/>
  <c r="Q65" i="2" s="1"/>
  <c r="T56" i="7"/>
  <c r="Q66" i="2" s="1"/>
  <c r="T57" i="7"/>
  <c r="Q67" i="2" s="1"/>
  <c r="T58" i="7"/>
  <c r="Q68" i="2" s="1"/>
  <c r="T59" i="7"/>
  <c r="Q69" i="2" s="1"/>
  <c r="T60" i="7"/>
  <c r="Q70" i="2" s="1"/>
  <c r="T61" i="7"/>
  <c r="Q71" i="2" s="1"/>
  <c r="T62" i="7"/>
  <c r="Q72" i="2" s="1"/>
  <c r="T63" i="7"/>
  <c r="Q73" i="2" s="1"/>
  <c r="T64" i="7"/>
  <c r="Q74" i="2" s="1"/>
  <c r="T65" i="7"/>
  <c r="Q75" i="2" s="1"/>
  <c r="T66" i="7"/>
  <c r="Q76" i="2" s="1"/>
  <c r="T67" i="7"/>
  <c r="Q77" i="2" s="1"/>
  <c r="T68" i="7"/>
  <c r="Q78" i="2" s="1"/>
  <c r="T69" i="7"/>
  <c r="Q79" i="2" s="1"/>
  <c r="T70" i="7"/>
  <c r="Q80" i="2" s="1"/>
  <c r="T71" i="7"/>
  <c r="Q81" i="2" s="1"/>
  <c r="T72" i="7"/>
  <c r="Q82" i="2" s="1"/>
  <c r="T73" i="7"/>
  <c r="Q83" i="2" s="1"/>
  <c r="T74" i="7"/>
  <c r="Q84" i="2" s="1"/>
  <c r="T75" i="7"/>
  <c r="Q85" i="2" s="1"/>
  <c r="T76" i="7"/>
  <c r="Q86" i="2" s="1"/>
  <c r="T77" i="7"/>
  <c r="Q87" i="2" s="1"/>
  <c r="T78" i="7"/>
  <c r="Q88" i="2" s="1"/>
  <c r="T79" i="7"/>
  <c r="Q89" i="2" s="1"/>
  <c r="T80" i="7"/>
  <c r="Q90" i="2" s="1"/>
  <c r="T81" i="7"/>
  <c r="Q91" i="2" s="1"/>
  <c r="T82" i="7"/>
  <c r="Q92" i="2" s="1"/>
  <c r="T83" i="7"/>
  <c r="Q93" i="2" s="1"/>
  <c r="T84" i="7"/>
  <c r="Q94" i="2" s="1"/>
  <c r="T85" i="7"/>
  <c r="Q95" i="2" s="1"/>
  <c r="T86" i="7"/>
  <c r="Q96" i="2" s="1"/>
  <c r="T87" i="7"/>
  <c r="Q97" i="2" s="1"/>
  <c r="T88" i="7"/>
  <c r="Q98" i="2" s="1"/>
  <c r="T89" i="7"/>
  <c r="Q99" i="2" s="1"/>
  <c r="T90" i="7"/>
  <c r="Q100" i="2" s="1"/>
  <c r="T91" i="7"/>
  <c r="Q101" i="2" s="1"/>
  <c r="T92" i="7"/>
  <c r="Q102" i="2" s="1"/>
  <c r="T93" i="7"/>
  <c r="Q103" i="2" s="1"/>
  <c r="T94" i="7"/>
  <c r="Q104" i="2" s="1"/>
  <c r="T95" i="7"/>
  <c r="Q105" i="2" s="1"/>
  <c r="T96" i="7"/>
  <c r="Q106" i="2" s="1"/>
  <c r="T97" i="7"/>
  <c r="Q107" i="2" s="1"/>
  <c r="T98" i="7"/>
  <c r="Q108" i="2" s="1"/>
  <c r="T99" i="7"/>
  <c r="Q109" i="2" s="1"/>
  <c r="T100" i="7"/>
  <c r="Q110" i="2" s="1"/>
  <c r="R6" i="7"/>
  <c r="O16" i="2" s="1"/>
  <c r="R7" i="7"/>
  <c r="O17" i="2" s="1"/>
  <c r="R8" i="7"/>
  <c r="O18" i="2" s="1"/>
  <c r="R9" i="7"/>
  <c r="O19" i="2" s="1"/>
  <c r="R10" i="7"/>
  <c r="O20" i="2" s="1"/>
  <c r="R11" i="7"/>
  <c r="O21" i="2" s="1"/>
  <c r="R12" i="7"/>
  <c r="O22" i="2" s="1"/>
  <c r="R13" i="7"/>
  <c r="O23" i="2" s="1"/>
  <c r="R14" i="7"/>
  <c r="O24" i="2" s="1"/>
  <c r="R15" i="7"/>
  <c r="O25" i="2" s="1"/>
  <c r="R16" i="7"/>
  <c r="O26" i="2" s="1"/>
  <c r="R18" i="7"/>
  <c r="O28" i="2" s="1"/>
  <c r="R20" i="7"/>
  <c r="O30" i="2" s="1"/>
  <c r="R21" i="7"/>
  <c r="O31" i="2" s="1"/>
  <c r="R22" i="7"/>
  <c r="O32" i="2" s="1"/>
  <c r="R23" i="7"/>
  <c r="O33" i="2" s="1"/>
  <c r="R24" i="7"/>
  <c r="O34" i="2" s="1"/>
  <c r="R25" i="7"/>
  <c r="O35" i="2" s="1"/>
  <c r="R26" i="7"/>
  <c r="O36" i="2" s="1"/>
  <c r="R27" i="7"/>
  <c r="O37" i="2" s="1"/>
  <c r="R28" i="7"/>
  <c r="O38" i="2" s="1"/>
  <c r="R29" i="7"/>
  <c r="O39" i="2" s="1"/>
  <c r="R30" i="7"/>
  <c r="O40" i="2" s="1"/>
  <c r="R31" i="7"/>
  <c r="O41" i="2" s="1"/>
  <c r="R32" i="7"/>
  <c r="O42" i="2" s="1"/>
  <c r="R33" i="7"/>
  <c r="O43" i="2" s="1"/>
  <c r="R34" i="7"/>
  <c r="O44" i="2" s="1"/>
  <c r="R35" i="7"/>
  <c r="O45" i="2" s="1"/>
  <c r="R36" i="7"/>
  <c r="O46" i="2" s="1"/>
  <c r="R37" i="7"/>
  <c r="O47" i="2" s="1"/>
  <c r="R38" i="7"/>
  <c r="O48" i="2" s="1"/>
  <c r="R39" i="7"/>
  <c r="O49" i="2" s="1"/>
  <c r="O50" i="2"/>
  <c r="R41" i="7"/>
  <c r="O51" i="2" s="1"/>
  <c r="R42" i="7"/>
  <c r="O52" i="2" s="1"/>
  <c r="O53" i="2"/>
  <c r="O54" i="2"/>
  <c r="R45" i="7"/>
  <c r="O55" i="2" s="1"/>
  <c r="R46" i="7"/>
  <c r="O56" i="2" s="1"/>
  <c r="R47" i="7"/>
  <c r="O57" i="2" s="1"/>
  <c r="R48" i="7"/>
  <c r="O58" i="2" s="1"/>
  <c r="R49" i="7"/>
  <c r="O59" i="2" s="1"/>
  <c r="R50" i="7"/>
  <c r="O60" i="2" s="1"/>
  <c r="R51" i="7"/>
  <c r="O61" i="2" s="1"/>
  <c r="R52" i="7"/>
  <c r="O62" i="2" s="1"/>
  <c r="R53" i="7"/>
  <c r="O63" i="2" s="1"/>
  <c r="R54" i="7"/>
  <c r="O64" i="2" s="1"/>
  <c r="R55" i="7"/>
  <c r="O65" i="2" s="1"/>
  <c r="R56" i="7"/>
  <c r="O66" i="2" s="1"/>
  <c r="R57" i="7"/>
  <c r="O67" i="2" s="1"/>
  <c r="R58" i="7"/>
  <c r="O68" i="2" s="1"/>
  <c r="R59" i="7"/>
  <c r="O69" i="2" s="1"/>
  <c r="R60" i="7"/>
  <c r="O70" i="2" s="1"/>
  <c r="R61" i="7"/>
  <c r="O71" i="2" s="1"/>
  <c r="R62" i="7"/>
  <c r="O72" i="2" s="1"/>
  <c r="R63" i="7"/>
  <c r="O73" i="2" s="1"/>
  <c r="R64" i="7"/>
  <c r="O74" i="2" s="1"/>
  <c r="R65" i="7"/>
  <c r="O75" i="2" s="1"/>
  <c r="R66" i="7"/>
  <c r="O76" i="2" s="1"/>
  <c r="R67" i="7"/>
  <c r="O77" i="2" s="1"/>
  <c r="R68" i="7"/>
  <c r="O78" i="2" s="1"/>
  <c r="R69" i="7"/>
  <c r="O79" i="2" s="1"/>
  <c r="R70" i="7"/>
  <c r="O80" i="2" s="1"/>
  <c r="R71" i="7"/>
  <c r="O81" i="2" s="1"/>
  <c r="R72" i="7"/>
  <c r="O82" i="2" s="1"/>
  <c r="R73" i="7"/>
  <c r="O83" i="2" s="1"/>
  <c r="R74" i="7"/>
  <c r="O84" i="2" s="1"/>
  <c r="R75" i="7"/>
  <c r="O85" i="2" s="1"/>
  <c r="R76" i="7"/>
  <c r="O86" i="2" s="1"/>
  <c r="R77" i="7"/>
  <c r="O87" i="2" s="1"/>
  <c r="R78" i="7"/>
  <c r="O88" i="2" s="1"/>
  <c r="R79" i="7"/>
  <c r="O89" i="2" s="1"/>
  <c r="R80" i="7"/>
  <c r="O90" i="2" s="1"/>
  <c r="R81" i="7"/>
  <c r="O91" i="2" s="1"/>
  <c r="R82" i="7"/>
  <c r="O92" i="2" s="1"/>
  <c r="R83" i="7"/>
  <c r="O93" i="2" s="1"/>
  <c r="R84" i="7"/>
  <c r="O94" i="2" s="1"/>
  <c r="R85" i="7"/>
  <c r="O95" i="2" s="1"/>
  <c r="R86" i="7"/>
  <c r="O96" i="2" s="1"/>
  <c r="R87" i="7"/>
  <c r="O97" i="2" s="1"/>
  <c r="R88" i="7"/>
  <c r="O98" i="2" s="1"/>
  <c r="R89" i="7"/>
  <c r="O99" i="2" s="1"/>
  <c r="R90" i="7"/>
  <c r="O100" i="2" s="1"/>
  <c r="R91" i="7"/>
  <c r="O101" i="2" s="1"/>
  <c r="R92" i="7"/>
  <c r="O102" i="2" s="1"/>
  <c r="R93" i="7"/>
  <c r="O103" i="2" s="1"/>
  <c r="R94" i="7"/>
  <c r="O104" i="2" s="1"/>
  <c r="R95" i="7"/>
  <c r="O105" i="2" s="1"/>
  <c r="R96" i="7"/>
  <c r="O106" i="2" s="1"/>
  <c r="R97" i="7"/>
  <c r="O107" i="2" s="1"/>
  <c r="R98" i="7"/>
  <c r="O108" i="2" s="1"/>
  <c r="R99" i="7"/>
  <c r="O109" i="2" s="1"/>
  <c r="R100" i="7"/>
  <c r="O110" i="2" s="1"/>
  <c r="P6" i="7"/>
  <c r="M16" i="2" s="1"/>
  <c r="P7" i="7"/>
  <c r="M17" i="2" s="1"/>
  <c r="P8" i="7"/>
  <c r="M18" i="2" s="1"/>
  <c r="P9" i="7"/>
  <c r="M19" i="2" s="1"/>
  <c r="P10" i="7"/>
  <c r="M20" i="2" s="1"/>
  <c r="P11" i="7"/>
  <c r="M21" i="2" s="1"/>
  <c r="P12" i="7"/>
  <c r="M22" i="2" s="1"/>
  <c r="P13" i="7"/>
  <c r="M23" i="2" s="1"/>
  <c r="P14" i="7"/>
  <c r="M24" i="2" s="1"/>
  <c r="P15" i="7"/>
  <c r="M25" i="2" s="1"/>
  <c r="P16" i="7"/>
  <c r="M26" i="2" s="1"/>
  <c r="P18" i="7"/>
  <c r="M28" i="2" s="1"/>
  <c r="P20" i="7"/>
  <c r="M30" i="2" s="1"/>
  <c r="P21" i="7"/>
  <c r="M31" i="2" s="1"/>
  <c r="P22" i="7"/>
  <c r="M32" i="2" s="1"/>
  <c r="P23" i="7"/>
  <c r="M33" i="2" s="1"/>
  <c r="P24" i="7"/>
  <c r="M34" i="2" s="1"/>
  <c r="P25" i="7"/>
  <c r="M35" i="2" s="1"/>
  <c r="P26" i="7"/>
  <c r="M36" i="2" s="1"/>
  <c r="P27" i="7"/>
  <c r="M37" i="2" s="1"/>
  <c r="P28" i="7"/>
  <c r="M38" i="2" s="1"/>
  <c r="P29" i="7"/>
  <c r="M39" i="2" s="1"/>
  <c r="P30" i="7"/>
  <c r="M40" i="2" s="1"/>
  <c r="P31" i="7"/>
  <c r="M41" i="2" s="1"/>
  <c r="P32" i="7"/>
  <c r="M42" i="2" s="1"/>
  <c r="P33" i="7"/>
  <c r="M43" i="2" s="1"/>
  <c r="P34" i="7"/>
  <c r="M44" i="2" s="1"/>
  <c r="P35" i="7"/>
  <c r="M45" i="2" s="1"/>
  <c r="P36" i="7"/>
  <c r="M46" i="2" s="1"/>
  <c r="P37" i="7"/>
  <c r="M47" i="2" s="1"/>
  <c r="P38" i="7"/>
  <c r="M48" i="2" s="1"/>
  <c r="P39" i="7"/>
  <c r="M49" i="2" s="1"/>
  <c r="P40" i="7"/>
  <c r="M50" i="2" s="1"/>
  <c r="P41" i="7"/>
  <c r="M51" i="2" s="1"/>
  <c r="P42" i="7"/>
  <c r="M52" i="2" s="1"/>
  <c r="P43" i="7"/>
  <c r="M53" i="2" s="1"/>
  <c r="P44" i="7"/>
  <c r="M54" i="2" s="1"/>
  <c r="P45" i="7"/>
  <c r="M55" i="2" s="1"/>
  <c r="P46" i="7"/>
  <c r="M56" i="2" s="1"/>
  <c r="P47" i="7"/>
  <c r="M57" i="2" s="1"/>
  <c r="P48" i="7"/>
  <c r="M58" i="2" s="1"/>
  <c r="P49" i="7"/>
  <c r="M59" i="2" s="1"/>
  <c r="P50" i="7"/>
  <c r="M60" i="2" s="1"/>
  <c r="P51" i="7"/>
  <c r="M61" i="2" s="1"/>
  <c r="P52" i="7"/>
  <c r="M62" i="2" s="1"/>
  <c r="P53" i="7"/>
  <c r="M63" i="2" s="1"/>
  <c r="P54" i="7"/>
  <c r="M64" i="2" s="1"/>
  <c r="P55" i="7"/>
  <c r="M65" i="2" s="1"/>
  <c r="P56" i="7"/>
  <c r="M66" i="2" s="1"/>
  <c r="P57" i="7"/>
  <c r="M67" i="2" s="1"/>
  <c r="P58" i="7"/>
  <c r="M68" i="2" s="1"/>
  <c r="P59" i="7"/>
  <c r="M69" i="2" s="1"/>
  <c r="P60" i="7"/>
  <c r="M70" i="2" s="1"/>
  <c r="P61" i="7"/>
  <c r="M71" i="2" s="1"/>
  <c r="P62" i="7"/>
  <c r="M72" i="2" s="1"/>
  <c r="P63" i="7"/>
  <c r="M73" i="2" s="1"/>
  <c r="P64" i="7"/>
  <c r="M74" i="2" s="1"/>
  <c r="P65" i="7"/>
  <c r="M75" i="2" s="1"/>
  <c r="P66" i="7"/>
  <c r="M76" i="2" s="1"/>
  <c r="P67" i="7"/>
  <c r="M77" i="2" s="1"/>
  <c r="P68" i="7"/>
  <c r="M78" i="2" s="1"/>
  <c r="P69" i="7"/>
  <c r="M79" i="2" s="1"/>
  <c r="P70" i="7"/>
  <c r="M80" i="2" s="1"/>
  <c r="P71" i="7"/>
  <c r="M81" i="2" s="1"/>
  <c r="P72" i="7"/>
  <c r="M82" i="2" s="1"/>
  <c r="P73" i="7"/>
  <c r="M83" i="2" s="1"/>
  <c r="P74" i="7"/>
  <c r="M84" i="2" s="1"/>
  <c r="P75" i="7"/>
  <c r="M85" i="2" s="1"/>
  <c r="P76" i="7"/>
  <c r="M86" i="2" s="1"/>
  <c r="P77" i="7"/>
  <c r="M87" i="2" s="1"/>
  <c r="P78" i="7"/>
  <c r="M88" i="2" s="1"/>
  <c r="P79" i="7"/>
  <c r="M89" i="2" s="1"/>
  <c r="P80" i="7"/>
  <c r="M90" i="2" s="1"/>
  <c r="P81" i="7"/>
  <c r="M91" i="2" s="1"/>
  <c r="P82" i="7"/>
  <c r="M92" i="2" s="1"/>
  <c r="P83" i="7"/>
  <c r="M93" i="2" s="1"/>
  <c r="P84" i="7"/>
  <c r="M94" i="2" s="1"/>
  <c r="P85" i="7"/>
  <c r="M95" i="2" s="1"/>
  <c r="P86" i="7"/>
  <c r="M96" i="2" s="1"/>
  <c r="P87" i="7"/>
  <c r="M97" i="2" s="1"/>
  <c r="P88" i="7"/>
  <c r="M98" i="2" s="1"/>
  <c r="P89" i="7"/>
  <c r="M99" i="2" s="1"/>
  <c r="P90" i="7"/>
  <c r="M100" i="2" s="1"/>
  <c r="P91" i="7"/>
  <c r="M101" i="2" s="1"/>
  <c r="P92" i="7"/>
  <c r="M102" i="2" s="1"/>
  <c r="P93" i="7"/>
  <c r="M103" i="2" s="1"/>
  <c r="P94" i="7"/>
  <c r="M104" i="2" s="1"/>
  <c r="P95" i="7"/>
  <c r="M105" i="2" s="1"/>
  <c r="P96" i="7"/>
  <c r="M106" i="2" s="1"/>
  <c r="P97" i="7"/>
  <c r="M107" i="2" s="1"/>
  <c r="P98" i="7"/>
  <c r="M108" i="2" s="1"/>
  <c r="P99" i="7"/>
  <c r="M109" i="2" s="1"/>
  <c r="P100" i="7"/>
  <c r="M110" i="2" s="1"/>
  <c r="N6" i="7"/>
  <c r="K16" i="2" s="1"/>
  <c r="N7" i="7"/>
  <c r="K17" i="2" s="1"/>
  <c r="N8" i="7"/>
  <c r="K18" i="2" s="1"/>
  <c r="N10" i="7"/>
  <c r="K20" i="2" s="1"/>
  <c r="N11" i="7"/>
  <c r="K21" i="2" s="1"/>
  <c r="N12" i="7"/>
  <c r="K22" i="2" s="1"/>
  <c r="N13" i="7"/>
  <c r="K23" i="2" s="1"/>
  <c r="N14" i="7"/>
  <c r="K24" i="2" s="1"/>
  <c r="N15" i="7"/>
  <c r="K25" i="2" s="1"/>
  <c r="N16" i="7"/>
  <c r="K26" i="2" s="1"/>
  <c r="N17" i="7"/>
  <c r="K27" i="2" s="1"/>
  <c r="N18" i="7"/>
  <c r="K28" i="2" s="1"/>
  <c r="N20" i="7"/>
  <c r="K30" i="2" s="1"/>
  <c r="N21" i="7"/>
  <c r="K31" i="2" s="1"/>
  <c r="N22" i="7"/>
  <c r="K32" i="2" s="1"/>
  <c r="N23" i="7"/>
  <c r="K33" i="2" s="1"/>
  <c r="N24" i="7"/>
  <c r="K34" i="2" s="1"/>
  <c r="N25" i="7"/>
  <c r="K35" i="2" s="1"/>
  <c r="N26" i="7"/>
  <c r="K36" i="2" s="1"/>
  <c r="N27" i="7"/>
  <c r="K37" i="2" s="1"/>
  <c r="N28" i="7"/>
  <c r="K38" i="2" s="1"/>
  <c r="N29" i="7"/>
  <c r="K39" i="2" s="1"/>
  <c r="N30" i="7"/>
  <c r="K40" i="2" s="1"/>
  <c r="N31" i="7"/>
  <c r="K41" i="2" s="1"/>
  <c r="N32" i="7"/>
  <c r="K42" i="2" s="1"/>
  <c r="N33" i="7"/>
  <c r="K43" i="2" s="1"/>
  <c r="N34" i="7"/>
  <c r="K44" i="2" s="1"/>
  <c r="N35" i="7"/>
  <c r="K45" i="2" s="1"/>
  <c r="N36" i="7"/>
  <c r="K46" i="2" s="1"/>
  <c r="N37" i="7"/>
  <c r="K47" i="2" s="1"/>
  <c r="N38" i="7"/>
  <c r="K48" i="2" s="1"/>
  <c r="N39" i="7"/>
  <c r="K49" i="2" s="1"/>
  <c r="N40" i="7"/>
  <c r="K50" i="2" s="1"/>
  <c r="N41" i="7"/>
  <c r="K51" i="2" s="1"/>
  <c r="N42" i="7"/>
  <c r="K52" i="2" s="1"/>
  <c r="N44" i="7"/>
  <c r="K54" i="2" s="1"/>
  <c r="N45" i="7"/>
  <c r="K55" i="2" s="1"/>
  <c r="N46" i="7"/>
  <c r="K56" i="2" s="1"/>
  <c r="N47" i="7"/>
  <c r="K57" i="2" s="1"/>
  <c r="N48" i="7"/>
  <c r="K58" i="2" s="1"/>
  <c r="N49" i="7"/>
  <c r="K59" i="2" s="1"/>
  <c r="N50" i="7"/>
  <c r="K60" i="2" s="1"/>
  <c r="N51" i="7"/>
  <c r="K61" i="2" s="1"/>
  <c r="N52" i="7"/>
  <c r="K62" i="2" s="1"/>
  <c r="N53" i="7"/>
  <c r="K63" i="2" s="1"/>
  <c r="N54" i="7"/>
  <c r="K64" i="2" s="1"/>
  <c r="N55" i="7"/>
  <c r="K65" i="2" s="1"/>
  <c r="N56" i="7"/>
  <c r="K66" i="2" s="1"/>
  <c r="N57" i="7"/>
  <c r="K67" i="2" s="1"/>
  <c r="N58" i="7"/>
  <c r="K68" i="2" s="1"/>
  <c r="N59" i="7"/>
  <c r="K69" i="2" s="1"/>
  <c r="N60" i="7"/>
  <c r="K70" i="2" s="1"/>
  <c r="N61" i="7"/>
  <c r="K71" i="2" s="1"/>
  <c r="N62" i="7"/>
  <c r="K72" i="2" s="1"/>
  <c r="N63" i="7"/>
  <c r="K73" i="2" s="1"/>
  <c r="N64" i="7"/>
  <c r="K74" i="2" s="1"/>
  <c r="N65" i="7"/>
  <c r="K75" i="2" s="1"/>
  <c r="N66" i="7"/>
  <c r="K76" i="2" s="1"/>
  <c r="N67" i="7"/>
  <c r="K77" i="2" s="1"/>
  <c r="N68" i="7"/>
  <c r="K78" i="2" s="1"/>
  <c r="N69" i="7"/>
  <c r="K79" i="2" s="1"/>
  <c r="N70" i="7"/>
  <c r="K80" i="2" s="1"/>
  <c r="N71" i="7"/>
  <c r="K81" i="2" s="1"/>
  <c r="N72" i="7"/>
  <c r="K82" i="2" s="1"/>
  <c r="N73" i="7"/>
  <c r="K83" i="2" s="1"/>
  <c r="N74" i="7"/>
  <c r="K84" i="2" s="1"/>
  <c r="N75" i="7"/>
  <c r="K85" i="2" s="1"/>
  <c r="N76" i="7"/>
  <c r="K86" i="2" s="1"/>
  <c r="N77" i="7"/>
  <c r="K87" i="2" s="1"/>
  <c r="N78" i="7"/>
  <c r="K88" i="2" s="1"/>
  <c r="N79" i="7"/>
  <c r="K89" i="2" s="1"/>
  <c r="N80" i="7"/>
  <c r="K90" i="2" s="1"/>
  <c r="N81" i="7"/>
  <c r="K91" i="2" s="1"/>
  <c r="N82" i="7"/>
  <c r="K92" i="2" s="1"/>
  <c r="N83" i="7"/>
  <c r="K93" i="2" s="1"/>
  <c r="N84" i="7"/>
  <c r="K94" i="2" s="1"/>
  <c r="N85" i="7"/>
  <c r="K95" i="2" s="1"/>
  <c r="N86" i="7"/>
  <c r="K96" i="2" s="1"/>
  <c r="N87" i="7"/>
  <c r="K97" i="2" s="1"/>
  <c r="N88" i="7"/>
  <c r="K98" i="2" s="1"/>
  <c r="N89" i="7"/>
  <c r="K99" i="2" s="1"/>
  <c r="N90" i="7"/>
  <c r="K100" i="2" s="1"/>
  <c r="N91" i="7"/>
  <c r="K101" i="2" s="1"/>
  <c r="N92" i="7"/>
  <c r="K102" i="2" s="1"/>
  <c r="N93" i="7"/>
  <c r="K103" i="2" s="1"/>
  <c r="N94" i="7"/>
  <c r="K104" i="2" s="1"/>
  <c r="N95" i="7"/>
  <c r="K105" i="2" s="1"/>
  <c r="N96" i="7"/>
  <c r="K106" i="2" s="1"/>
  <c r="N97" i="7"/>
  <c r="K107" i="2" s="1"/>
  <c r="N98" i="7"/>
  <c r="K108" i="2" s="1"/>
  <c r="N99" i="7"/>
  <c r="K109" i="2" s="1"/>
  <c r="N100" i="7"/>
  <c r="K110" i="2" s="1"/>
  <c r="J6" i="7"/>
  <c r="L6" i="7" s="1"/>
  <c r="E16" i="2" s="1"/>
  <c r="J7" i="7"/>
  <c r="J8" i="7"/>
  <c r="L8" i="7" s="1"/>
  <c r="E18" i="2" s="1"/>
  <c r="J9" i="7"/>
  <c r="T9" i="7" s="1"/>
  <c r="Q19" i="2" s="1"/>
  <c r="J10" i="7"/>
  <c r="L10" i="7" s="1"/>
  <c r="E20" i="2" s="1"/>
  <c r="J11" i="7"/>
  <c r="J12" i="7"/>
  <c r="L12" i="7" s="1"/>
  <c r="E22" i="2" s="1"/>
  <c r="J13" i="7"/>
  <c r="J14" i="7"/>
  <c r="L14" i="7" s="1"/>
  <c r="E24" i="2" s="1"/>
  <c r="J15" i="7"/>
  <c r="J16" i="7"/>
  <c r="L16" i="7" s="1"/>
  <c r="E26" i="2" s="1"/>
  <c r="J17" i="7"/>
  <c r="V17" i="7" s="1"/>
  <c r="S27" i="2" s="1"/>
  <c r="J18" i="7"/>
  <c r="L18" i="7" s="1"/>
  <c r="E28" i="2" s="1"/>
  <c r="J19" i="7"/>
  <c r="P19" i="7" s="1"/>
  <c r="M29" i="2" s="1"/>
  <c r="J20" i="7"/>
  <c r="L20" i="7" s="1"/>
  <c r="E30" i="2" s="1"/>
  <c r="J21" i="7"/>
  <c r="J22" i="7"/>
  <c r="L22" i="7" s="1"/>
  <c r="E32" i="2" s="1"/>
  <c r="J23" i="7"/>
  <c r="J24" i="7"/>
  <c r="L24" i="7" s="1"/>
  <c r="E34" i="2" s="1"/>
  <c r="J25" i="7"/>
  <c r="J26" i="7"/>
  <c r="L26" i="7" s="1"/>
  <c r="E36" i="2" s="1"/>
  <c r="J27" i="7"/>
  <c r="J28" i="7"/>
  <c r="L28" i="7" s="1"/>
  <c r="E38" i="2" s="1"/>
  <c r="J29" i="7"/>
  <c r="J30" i="7"/>
  <c r="J31" i="7"/>
  <c r="J32" i="7"/>
  <c r="L32" i="7" s="1"/>
  <c r="E42" i="2" s="1"/>
  <c r="J33" i="7"/>
  <c r="J34" i="7"/>
  <c r="J35" i="7"/>
  <c r="J36" i="7"/>
  <c r="L36" i="7" s="1"/>
  <c r="E46" i="2" s="1"/>
  <c r="J37" i="7"/>
  <c r="J38" i="7"/>
  <c r="L38" i="7" s="1"/>
  <c r="E48" i="2" s="1"/>
  <c r="J39" i="7"/>
  <c r="J40" i="7"/>
  <c r="J41" i="7"/>
  <c r="J42" i="7"/>
  <c r="J43" i="7"/>
  <c r="N43" i="7" s="1"/>
  <c r="K53" i="2" s="1"/>
  <c r="J44" i="7"/>
  <c r="L44" i="7" s="1"/>
  <c r="E54" i="2" s="1"/>
  <c r="J45" i="7"/>
  <c r="J46" i="7"/>
  <c r="L46" i="7" s="1"/>
  <c r="E56" i="2" s="1"/>
  <c r="J47" i="7"/>
  <c r="J48" i="7"/>
  <c r="J49" i="7"/>
  <c r="J50" i="7"/>
  <c r="J51" i="7"/>
  <c r="J52" i="7"/>
  <c r="L52" i="7" s="1"/>
  <c r="E62" i="2" s="1"/>
  <c r="J53" i="7"/>
  <c r="J54" i="7"/>
  <c r="J55" i="7"/>
  <c r="J56" i="7"/>
  <c r="L56" i="7" s="1"/>
  <c r="E66" i="2" s="1"/>
  <c r="J57" i="7"/>
  <c r="J58" i="7"/>
  <c r="X58" i="7" s="1"/>
  <c r="Z68" i="2" s="1"/>
  <c r="J59" i="7"/>
  <c r="X59" i="7" s="1"/>
  <c r="Z69" i="2" s="1"/>
  <c r="J60" i="7"/>
  <c r="L60" i="7" s="1"/>
  <c r="E70" i="2" s="1"/>
  <c r="J61" i="7"/>
  <c r="J62" i="7"/>
  <c r="L62" i="7" s="1"/>
  <c r="E72" i="2" s="1"/>
  <c r="J63" i="7"/>
  <c r="J64" i="7"/>
  <c r="J65" i="7"/>
  <c r="J66" i="7"/>
  <c r="L66" i="7" s="1"/>
  <c r="E76" i="2" s="1"/>
  <c r="J67" i="7"/>
  <c r="J68" i="7"/>
  <c r="J69" i="7"/>
  <c r="J70" i="7"/>
  <c r="L70" i="7" s="1"/>
  <c r="E80" i="2" s="1"/>
  <c r="J71" i="7"/>
  <c r="J72" i="7"/>
  <c r="J73" i="7"/>
  <c r="J74" i="7"/>
  <c r="L74" i="7" s="1"/>
  <c r="E84" i="2" s="1"/>
  <c r="J75" i="7"/>
  <c r="J76" i="7"/>
  <c r="L76" i="7" s="1"/>
  <c r="E86" i="2" s="1"/>
  <c r="J77" i="7"/>
  <c r="J78" i="7"/>
  <c r="J79" i="7"/>
  <c r="J80" i="7"/>
  <c r="J81" i="7"/>
  <c r="X81" i="7" s="1"/>
  <c r="Z91" i="2" s="1"/>
  <c r="J82" i="7"/>
  <c r="X82" i="7" s="1"/>
  <c r="Z92" i="2" s="1"/>
  <c r="J83" i="7"/>
  <c r="J84" i="7"/>
  <c r="J85" i="7"/>
  <c r="J86" i="7"/>
  <c r="J87" i="7"/>
  <c r="J88" i="7"/>
  <c r="J89" i="7"/>
  <c r="J90" i="7"/>
  <c r="J91" i="7"/>
  <c r="J92" i="7"/>
  <c r="J93" i="7"/>
  <c r="J94" i="7"/>
  <c r="J95" i="7"/>
  <c r="J96" i="7"/>
  <c r="J97" i="7"/>
  <c r="J98" i="7"/>
  <c r="J99" i="7"/>
  <c r="J100" i="7"/>
  <c r="L7" i="7"/>
  <c r="E17" i="2" s="1"/>
  <c r="L11" i="7"/>
  <c r="E21" i="2" s="1"/>
  <c r="L13" i="7"/>
  <c r="E23" i="2" s="1"/>
  <c r="L15" i="7"/>
  <c r="E25" i="2" s="1"/>
  <c r="L17" i="7"/>
  <c r="E27" i="2" s="1"/>
  <c r="L21" i="7"/>
  <c r="E31" i="2" s="1"/>
  <c r="L23" i="7"/>
  <c r="E33" i="2" s="1"/>
  <c r="L25" i="7"/>
  <c r="E35" i="2" s="1"/>
  <c r="L27" i="7"/>
  <c r="E37" i="2" s="1"/>
  <c r="L29" i="7"/>
  <c r="E39" i="2" s="1"/>
  <c r="L30" i="7"/>
  <c r="E40" i="2" s="1"/>
  <c r="L31" i="7"/>
  <c r="E41" i="2" s="1"/>
  <c r="L33" i="7"/>
  <c r="E43" i="2" s="1"/>
  <c r="L34" i="7"/>
  <c r="E44" i="2" s="1"/>
  <c r="L35" i="7"/>
  <c r="E45" i="2" s="1"/>
  <c r="L37" i="7"/>
  <c r="E47" i="2" s="1"/>
  <c r="L39" i="7"/>
  <c r="E49" i="2" s="1"/>
  <c r="L40" i="7"/>
  <c r="E50" i="2" s="1"/>
  <c r="L41" i="7"/>
  <c r="E51" i="2" s="1"/>
  <c r="L42" i="7"/>
  <c r="E52" i="2" s="1"/>
  <c r="L43" i="7"/>
  <c r="E53" i="2" s="1"/>
  <c r="L45" i="7"/>
  <c r="E55" i="2" s="1"/>
  <c r="L47" i="7"/>
  <c r="E57" i="2" s="1"/>
  <c r="L48" i="7"/>
  <c r="E58" i="2" s="1"/>
  <c r="L49" i="7"/>
  <c r="E59" i="2" s="1"/>
  <c r="L50" i="7"/>
  <c r="E60" i="2" s="1"/>
  <c r="L51" i="7"/>
  <c r="E61" i="2" s="1"/>
  <c r="L53" i="7"/>
  <c r="E63" i="2" s="1"/>
  <c r="L54" i="7"/>
  <c r="E64" i="2" s="1"/>
  <c r="L55" i="7"/>
  <c r="E65" i="2" s="1"/>
  <c r="L57" i="7"/>
  <c r="E67" i="2" s="1"/>
  <c r="L58" i="7"/>
  <c r="E68" i="2" s="1"/>
  <c r="L59" i="7"/>
  <c r="E69" i="2" s="1"/>
  <c r="L61" i="7"/>
  <c r="E71" i="2" s="1"/>
  <c r="L63" i="7"/>
  <c r="E73" i="2" s="1"/>
  <c r="L64" i="7"/>
  <c r="E74" i="2" s="1"/>
  <c r="L65" i="7"/>
  <c r="E75" i="2" s="1"/>
  <c r="L67" i="7"/>
  <c r="E77" i="2" s="1"/>
  <c r="L68" i="7"/>
  <c r="E78" i="2" s="1"/>
  <c r="L69" i="7"/>
  <c r="E79" i="2" s="1"/>
  <c r="L71" i="7"/>
  <c r="E81" i="2" s="1"/>
  <c r="L72" i="7"/>
  <c r="E82" i="2" s="1"/>
  <c r="L73" i="7"/>
  <c r="E83" i="2" s="1"/>
  <c r="L75" i="7"/>
  <c r="E85" i="2" s="1"/>
  <c r="L77" i="7"/>
  <c r="E87" i="2" s="1"/>
  <c r="L78" i="7"/>
  <c r="E88" i="2" s="1"/>
  <c r="L79" i="7"/>
  <c r="E89" i="2" s="1"/>
  <c r="L80" i="7"/>
  <c r="E90" i="2" s="1"/>
  <c r="L81" i="7"/>
  <c r="E91" i="2" s="1"/>
  <c r="L82" i="7"/>
  <c r="E92" i="2" s="1"/>
  <c r="L83" i="7"/>
  <c r="E93" i="2" s="1"/>
  <c r="L84" i="7"/>
  <c r="E94" i="2" s="1"/>
  <c r="L85" i="7"/>
  <c r="E95" i="2" s="1"/>
  <c r="L86" i="7"/>
  <c r="E96" i="2" s="1"/>
  <c r="L87" i="7"/>
  <c r="E97" i="2" s="1"/>
  <c r="L88" i="7"/>
  <c r="E98" i="2" s="1"/>
  <c r="E99" i="2"/>
  <c r="L90" i="7"/>
  <c r="E100" i="2" s="1"/>
  <c r="L91" i="7"/>
  <c r="E101" i="2" s="1"/>
  <c r="L92" i="7"/>
  <c r="E102" i="2" s="1"/>
  <c r="L93" i="7"/>
  <c r="E103" i="2" s="1"/>
  <c r="L94" i="7"/>
  <c r="E104" i="2" s="1"/>
  <c r="L95" i="7"/>
  <c r="E105" i="2" s="1"/>
  <c r="L96" i="7"/>
  <c r="E106" i="2" s="1"/>
  <c r="L97" i="7"/>
  <c r="E107" i="2" s="1"/>
  <c r="L98" i="7"/>
  <c r="E108" i="2" s="1"/>
  <c r="L99" i="7"/>
  <c r="E109" i="2" s="1"/>
  <c r="L100" i="7"/>
  <c r="E110" i="2" s="1"/>
  <c r="G79" i="2"/>
  <c r="I79" i="2"/>
  <c r="V79" i="2"/>
  <c r="W79" i="2" s="1"/>
  <c r="U80" i="2"/>
  <c r="X80" i="2"/>
  <c r="V81" i="2"/>
  <c r="W81" i="2" s="1"/>
  <c r="G82" i="2"/>
  <c r="U82" i="2"/>
  <c r="X82" i="2"/>
  <c r="G83" i="2"/>
  <c r="U83" i="2"/>
  <c r="V84" i="2"/>
  <c r="W84" i="2" s="1"/>
  <c r="V85" i="2"/>
  <c r="W85" i="2" s="1"/>
  <c r="G86" i="2"/>
  <c r="V86" i="2"/>
  <c r="W86" i="2" s="1"/>
  <c r="I87" i="2"/>
  <c r="X87" i="2"/>
  <c r="U88" i="2"/>
  <c r="X88" i="2"/>
  <c r="V89" i="2"/>
  <c r="W89" i="2" s="1"/>
  <c r="G90" i="2"/>
  <c r="U90" i="2"/>
  <c r="X90" i="2"/>
  <c r="I91" i="2"/>
  <c r="X91" i="2"/>
  <c r="V92" i="2"/>
  <c r="W92" i="2" s="1"/>
  <c r="V93" i="2"/>
  <c r="W93" i="2" s="1"/>
  <c r="G94" i="2"/>
  <c r="V94" i="2"/>
  <c r="W94" i="2" s="1"/>
  <c r="G95" i="2"/>
  <c r="V95" i="2"/>
  <c r="W95" i="2" s="1"/>
  <c r="U97" i="2"/>
  <c r="G98" i="2"/>
  <c r="I98" i="2"/>
  <c r="V99" i="2"/>
  <c r="W99" i="2" s="1"/>
  <c r="G100" i="2"/>
  <c r="V101" i="2"/>
  <c r="W101" i="2" s="1"/>
  <c r="G102" i="2"/>
  <c r="I102" i="2"/>
  <c r="U102" i="2"/>
  <c r="X102" i="2"/>
  <c r="G103" i="2"/>
  <c r="U103" i="2"/>
  <c r="G104" i="2"/>
  <c r="U105" i="2"/>
  <c r="G106" i="2"/>
  <c r="I106" i="2"/>
  <c r="V106" i="2"/>
  <c r="W106" i="2" s="1"/>
  <c r="G107" i="2"/>
  <c r="I107" i="2"/>
  <c r="U107" i="2"/>
  <c r="X107" i="2"/>
  <c r="V109" i="2"/>
  <c r="W109" i="2" s="1"/>
  <c r="G110" i="2"/>
  <c r="I110" i="2"/>
  <c r="U110" i="2"/>
  <c r="X110" i="2"/>
  <c r="I47" i="2"/>
  <c r="X47" i="2"/>
  <c r="X48" i="2"/>
  <c r="X49" i="2"/>
  <c r="G50" i="2"/>
  <c r="I50" i="2"/>
  <c r="U50" i="2"/>
  <c r="V50" i="2"/>
  <c r="W50" i="2" s="1"/>
  <c r="X50" i="2"/>
  <c r="X51" i="2"/>
  <c r="G52" i="2"/>
  <c r="U52" i="2"/>
  <c r="I53" i="2"/>
  <c r="G54" i="2"/>
  <c r="I54" i="2"/>
  <c r="U54" i="2"/>
  <c r="V54" i="2"/>
  <c r="W54" i="2" s="1"/>
  <c r="X54" i="2"/>
  <c r="V55" i="2"/>
  <c r="W55" i="2" s="1"/>
  <c r="X55" i="2"/>
  <c r="U56" i="2"/>
  <c r="V56" i="2"/>
  <c r="W56" i="2" s="1"/>
  <c r="U57" i="2"/>
  <c r="G58" i="2"/>
  <c r="I58" i="2"/>
  <c r="U58" i="2"/>
  <c r="V58" i="2"/>
  <c r="W58" i="2" s="1"/>
  <c r="X58" i="2"/>
  <c r="G59" i="2"/>
  <c r="X59" i="2"/>
  <c r="U60" i="2"/>
  <c r="V60" i="2"/>
  <c r="W60" i="2" s="1"/>
  <c r="I61" i="2"/>
  <c r="G62" i="2"/>
  <c r="I62" i="2"/>
  <c r="U62" i="2"/>
  <c r="V62" i="2"/>
  <c r="W62" i="2" s="1"/>
  <c r="X62" i="2"/>
  <c r="G63" i="2"/>
  <c r="V63" i="2"/>
  <c r="W63" i="2" s="1"/>
  <c r="X63" i="2"/>
  <c r="G64" i="2"/>
  <c r="X64" i="2"/>
  <c r="G65" i="2"/>
  <c r="X65" i="2"/>
  <c r="G66" i="2"/>
  <c r="I66" i="2"/>
  <c r="U66" i="2"/>
  <c r="V66" i="2"/>
  <c r="W66" i="2" s="1"/>
  <c r="X66" i="2"/>
  <c r="U67" i="2"/>
  <c r="V67" i="2"/>
  <c r="W67" i="2" s="1"/>
  <c r="X67" i="2"/>
  <c r="G68" i="2"/>
  <c r="I68" i="2"/>
  <c r="X68" i="2"/>
  <c r="G69" i="2"/>
  <c r="X69" i="2"/>
  <c r="G70" i="2"/>
  <c r="I70" i="2"/>
  <c r="U70" i="2"/>
  <c r="V70" i="2"/>
  <c r="W70" i="2" s="1"/>
  <c r="X70" i="2"/>
  <c r="V71" i="2"/>
  <c r="W71" i="2" s="1"/>
  <c r="X71" i="2"/>
  <c r="G72" i="2"/>
  <c r="I72" i="2"/>
  <c r="X72" i="2"/>
  <c r="G73" i="2"/>
  <c r="X73" i="2"/>
  <c r="G74" i="2"/>
  <c r="I74" i="2"/>
  <c r="U74" i="2"/>
  <c r="V74" i="2"/>
  <c r="W74" i="2" s="1"/>
  <c r="X74" i="2"/>
  <c r="U75" i="2"/>
  <c r="G76" i="2"/>
  <c r="I76" i="2"/>
  <c r="X76" i="2"/>
  <c r="G77" i="2"/>
  <c r="X77" i="2"/>
  <c r="G78" i="2"/>
  <c r="I78" i="2"/>
  <c r="U78" i="2"/>
  <c r="V78" i="2"/>
  <c r="W78" i="2" s="1"/>
  <c r="X78" i="2"/>
  <c r="U31" i="2"/>
  <c r="G32" i="2"/>
  <c r="V32" i="2"/>
  <c r="W32" i="2" s="1"/>
  <c r="X32" i="2"/>
  <c r="V33" i="2"/>
  <c r="W33" i="2" s="1"/>
  <c r="G34" i="2"/>
  <c r="I34" i="2"/>
  <c r="U34" i="2"/>
  <c r="V34" i="2"/>
  <c r="W34" i="2" s="1"/>
  <c r="X34" i="2"/>
  <c r="V35" i="2"/>
  <c r="W35" i="2" s="1"/>
  <c r="X35" i="2"/>
  <c r="U36" i="2"/>
  <c r="V36" i="2"/>
  <c r="W36" i="2" s="1"/>
  <c r="U37" i="2"/>
  <c r="G38" i="2"/>
  <c r="I38" i="2"/>
  <c r="U38" i="2"/>
  <c r="V38" i="2"/>
  <c r="W38" i="2" s="1"/>
  <c r="X38" i="2"/>
  <c r="G39" i="2"/>
  <c r="X39" i="2"/>
  <c r="U40" i="2"/>
  <c r="V40" i="2"/>
  <c r="W40" i="2" s="1"/>
  <c r="U41" i="2"/>
  <c r="G42" i="2"/>
  <c r="I42" i="2"/>
  <c r="U42" i="2"/>
  <c r="V42" i="2"/>
  <c r="W42" i="2" s="1"/>
  <c r="X42" i="2"/>
  <c r="G43" i="2"/>
  <c r="U43" i="2"/>
  <c r="V43" i="2"/>
  <c r="W43" i="2" s="1"/>
  <c r="I44" i="2"/>
  <c r="U44" i="2"/>
  <c r="I45" i="2"/>
  <c r="G46" i="2"/>
  <c r="I46" i="2"/>
  <c r="U46" i="2"/>
  <c r="V46" i="2"/>
  <c r="W46" i="2" s="1"/>
  <c r="X16" i="2"/>
  <c r="U17" i="2"/>
  <c r="U18" i="2"/>
  <c r="V18" i="2"/>
  <c r="W18" i="2" s="1"/>
  <c r="X18" i="2"/>
  <c r="U19" i="2"/>
  <c r="X20" i="2"/>
  <c r="U21" i="2"/>
  <c r="U22" i="2"/>
  <c r="V22" i="2"/>
  <c r="W22" i="2" s="1"/>
  <c r="X22" i="2"/>
  <c r="V23" i="2"/>
  <c r="W23" i="2" s="1"/>
  <c r="X23" i="2"/>
  <c r="X24" i="2"/>
  <c r="U25" i="2"/>
  <c r="U26" i="2"/>
  <c r="V26" i="2"/>
  <c r="W26" i="2" s="1"/>
  <c r="X26" i="2"/>
  <c r="X27" i="2"/>
  <c r="X28" i="2"/>
  <c r="U29" i="2"/>
  <c r="U30" i="2"/>
  <c r="V30" i="2"/>
  <c r="W30" i="2" s="1"/>
  <c r="X30" i="2"/>
  <c r="I18" i="2"/>
  <c r="I22" i="2"/>
  <c r="I30" i="2"/>
  <c r="G18" i="2"/>
  <c r="G19" i="2"/>
  <c r="G22" i="2"/>
  <c r="G26" i="2"/>
  <c r="G27" i="2"/>
  <c r="G30" i="2"/>
  <c r="V59" i="2" l="1"/>
  <c r="W59" i="2" s="1"/>
  <c r="Y59" i="2" s="1"/>
  <c r="V51" i="2"/>
  <c r="W51" i="2" s="1"/>
  <c r="V47" i="2"/>
  <c r="W47" i="2" s="1"/>
  <c r="I99" i="2"/>
  <c r="V39" i="2"/>
  <c r="W39" i="2" s="1"/>
  <c r="Y39" i="2" s="1"/>
  <c r="X31" i="2"/>
  <c r="V27" i="2"/>
  <c r="W27" i="2" s="1"/>
  <c r="X19" i="2"/>
  <c r="I75" i="2"/>
  <c r="I71" i="2"/>
  <c r="I67" i="2"/>
  <c r="I55" i="2"/>
  <c r="I51" i="2"/>
  <c r="J51" i="2" s="1"/>
  <c r="X103" i="2"/>
  <c r="U99" i="2"/>
  <c r="V98" i="2"/>
  <c r="W98" i="2" s="1"/>
  <c r="X95" i="2"/>
  <c r="I35" i="2"/>
  <c r="I31" i="2"/>
  <c r="J31" i="2" s="1"/>
  <c r="L19" i="7"/>
  <c r="E29" i="2" s="1"/>
  <c r="N19" i="7"/>
  <c r="K29" i="2" s="1"/>
  <c r="R19" i="7"/>
  <c r="O29" i="2" s="1"/>
  <c r="V19" i="7"/>
  <c r="S29" i="2" s="1"/>
  <c r="R17" i="7"/>
  <c r="O27" i="2" s="1"/>
  <c r="P17" i="7"/>
  <c r="M27" i="2" s="1"/>
  <c r="L9" i="7"/>
  <c r="E19" i="2" s="1"/>
  <c r="N9" i="7"/>
  <c r="K19" i="2" s="1"/>
  <c r="V91" i="2"/>
  <c r="W91" i="2" s="1"/>
  <c r="V87" i="2"/>
  <c r="W87" i="2" s="1"/>
  <c r="X76" i="7"/>
  <c r="Z86" i="2" s="1"/>
  <c r="X83" i="2"/>
  <c r="U79" i="2"/>
  <c r="Y79" i="2" s="1"/>
  <c r="X75" i="2"/>
  <c r="I23" i="2"/>
  <c r="Y55" i="2"/>
  <c r="G48" i="2"/>
  <c r="I108" i="2"/>
  <c r="J108" i="2" s="1"/>
  <c r="J39" i="2"/>
  <c r="G96" i="2"/>
  <c r="I92" i="2"/>
  <c r="J61" i="2"/>
  <c r="I84" i="2"/>
  <c r="J84" i="2" s="1"/>
  <c r="J26" i="2"/>
  <c r="J18" i="2"/>
  <c r="I41" i="2"/>
  <c r="J41" i="2" s="1"/>
  <c r="I37" i="2"/>
  <c r="J37" i="2" s="1"/>
  <c r="U33" i="2"/>
  <c r="Y33" i="2" s="1"/>
  <c r="V77" i="2"/>
  <c r="W77" i="2" s="1"/>
  <c r="Y77" i="2" s="1"/>
  <c r="V69" i="2"/>
  <c r="W69" i="2" s="1"/>
  <c r="Y69" i="2" s="1"/>
  <c r="I57" i="2"/>
  <c r="J57" i="2" s="1"/>
  <c r="X53" i="2"/>
  <c r="J106" i="2"/>
  <c r="G105" i="2"/>
  <c r="J105" i="2" s="1"/>
  <c r="U89" i="2"/>
  <c r="Y89" i="2" s="1"/>
  <c r="U85" i="2"/>
  <c r="Y85" i="2" s="1"/>
  <c r="G29" i="2"/>
  <c r="J29" i="2" s="1"/>
  <c r="G25" i="2"/>
  <c r="J25" i="2" s="1"/>
  <c r="G21" i="2"/>
  <c r="J21" i="2" s="1"/>
  <c r="G17" i="2"/>
  <c r="J17" i="2" s="1"/>
  <c r="I28" i="2"/>
  <c r="J28" i="2" s="1"/>
  <c r="I24" i="2"/>
  <c r="I20" i="2"/>
  <c r="J20" i="2" s="1"/>
  <c r="I16" i="2"/>
  <c r="J16" i="2" s="1"/>
  <c r="X29" i="2"/>
  <c r="Y29" i="2" s="1"/>
  <c r="V28" i="2"/>
  <c r="W28" i="2" s="1"/>
  <c r="X25" i="2"/>
  <c r="Y25" i="2" s="1"/>
  <c r="V24" i="2"/>
  <c r="W24" i="2" s="1"/>
  <c r="Y24" i="2" s="1"/>
  <c r="X21" i="2"/>
  <c r="Y21" i="2" s="1"/>
  <c r="V20" i="2"/>
  <c r="W20" i="2" s="1"/>
  <c r="Y20" i="2" s="1"/>
  <c r="X17" i="2"/>
  <c r="Y17" i="2" s="1"/>
  <c r="V16" i="2"/>
  <c r="W16" i="2" s="1"/>
  <c r="V45" i="2"/>
  <c r="W45" i="2" s="1"/>
  <c r="X44" i="2"/>
  <c r="Y44" i="2" s="1"/>
  <c r="X41" i="2"/>
  <c r="Y41" i="2" s="1"/>
  <c r="I40" i="2"/>
  <c r="J40" i="2" s="1"/>
  <c r="X37" i="2"/>
  <c r="Y37" i="2" s="1"/>
  <c r="I36" i="2"/>
  <c r="J36" i="2" s="1"/>
  <c r="I33" i="2"/>
  <c r="J33" i="2" s="1"/>
  <c r="V76" i="2"/>
  <c r="W76" i="2" s="1"/>
  <c r="Y76" i="2" s="1"/>
  <c r="U73" i="2"/>
  <c r="Y73" i="2" s="1"/>
  <c r="V72" i="2"/>
  <c r="W72" i="2" s="1"/>
  <c r="Y72" i="2" s="1"/>
  <c r="V68" i="2"/>
  <c r="W68" i="2" s="1"/>
  <c r="Y68" i="2" s="1"/>
  <c r="U65" i="2"/>
  <c r="Y65" i="2" s="1"/>
  <c r="V64" i="2"/>
  <c r="W64" i="2" s="1"/>
  <c r="Y64" i="2" s="1"/>
  <c r="V61" i="2"/>
  <c r="W61" i="2" s="1"/>
  <c r="I60" i="2"/>
  <c r="X57" i="2"/>
  <c r="Y57" i="2" s="1"/>
  <c r="I56" i="2"/>
  <c r="J56" i="2" s="1"/>
  <c r="V53" i="2"/>
  <c r="W53" i="2" s="1"/>
  <c r="Y53" i="2" s="1"/>
  <c r="X52" i="2"/>
  <c r="Y52" i="2" s="1"/>
  <c r="U49" i="2"/>
  <c r="Y49" i="2" s="1"/>
  <c r="V48" i="2"/>
  <c r="W48" i="2" s="1"/>
  <c r="Y48" i="2" s="1"/>
  <c r="J110" i="2"/>
  <c r="G109" i="2"/>
  <c r="J109" i="2" s="1"/>
  <c r="X105" i="2"/>
  <c r="Y105" i="2" s="1"/>
  <c r="X104" i="2"/>
  <c r="J102" i="2"/>
  <c r="G101" i="2"/>
  <c r="X97" i="2"/>
  <c r="Y97" i="2" s="1"/>
  <c r="X96" i="2"/>
  <c r="I93" i="2"/>
  <c r="J91" i="2"/>
  <c r="I89" i="2"/>
  <c r="J89" i="2" s="1"/>
  <c r="I88" i="2"/>
  <c r="J88" i="2" s="1"/>
  <c r="I85" i="2"/>
  <c r="J83" i="2"/>
  <c r="I81" i="2"/>
  <c r="J81" i="2" s="1"/>
  <c r="I80" i="2"/>
  <c r="J80" i="2" s="1"/>
  <c r="J30" i="2"/>
  <c r="J22" i="2"/>
  <c r="X45" i="2"/>
  <c r="X61" i="2"/>
  <c r="U109" i="2"/>
  <c r="Y109" i="2" s="1"/>
  <c r="U101" i="2"/>
  <c r="J98" i="2"/>
  <c r="G97" i="2"/>
  <c r="J97" i="2" s="1"/>
  <c r="U93" i="2"/>
  <c r="Y93" i="2" s="1"/>
  <c r="U81" i="2"/>
  <c r="Y81" i="2" s="1"/>
  <c r="J43" i="2"/>
  <c r="Y51" i="2"/>
  <c r="I49" i="2"/>
  <c r="J49" i="2" s="1"/>
  <c r="Y47" i="2"/>
  <c r="V108" i="2"/>
  <c r="W108" i="2" s="1"/>
  <c r="U104" i="2"/>
  <c r="V100" i="2"/>
  <c r="W100" i="2" s="1"/>
  <c r="U96" i="2"/>
  <c r="J95" i="2"/>
  <c r="J87" i="2"/>
  <c r="Y63" i="2"/>
  <c r="U108" i="2"/>
  <c r="X106" i="2"/>
  <c r="Y106" i="2" s="1"/>
  <c r="X100" i="2"/>
  <c r="U98" i="2"/>
  <c r="U94" i="2"/>
  <c r="X92" i="2"/>
  <c r="Y92" i="2" s="1"/>
  <c r="X86" i="2"/>
  <c r="U84" i="2"/>
  <c r="Y84" i="2" s="1"/>
  <c r="Y28" i="2"/>
  <c r="J77" i="2"/>
  <c r="J73" i="2"/>
  <c r="J69" i="2"/>
  <c r="J65" i="2"/>
  <c r="J35" i="2"/>
  <c r="J53" i="2"/>
  <c r="J24" i="2"/>
  <c r="Y97" i="7"/>
  <c r="AA107" i="2" s="1"/>
  <c r="Y93" i="7"/>
  <c r="Y89" i="7"/>
  <c r="AA99" i="2" s="1"/>
  <c r="Y85" i="7"/>
  <c r="AA95" i="2" s="1"/>
  <c r="Y81" i="7"/>
  <c r="AA91" i="2" s="1"/>
  <c r="Y87" i="7"/>
  <c r="AA97" i="2" s="1"/>
  <c r="Y99" i="7"/>
  <c r="AA109" i="2" s="1"/>
  <c r="Y95" i="7"/>
  <c r="AA105" i="2" s="1"/>
  <c r="Y91" i="7"/>
  <c r="AA101" i="2" s="1"/>
  <c r="Y83" i="7"/>
  <c r="AA93" i="2" s="1"/>
  <c r="Y79" i="7"/>
  <c r="AA89" i="2" s="1"/>
  <c r="Y100" i="7"/>
  <c r="AA110" i="2" s="1"/>
  <c r="Y96" i="7"/>
  <c r="AA106" i="2" s="1"/>
  <c r="Y92" i="7"/>
  <c r="AA102" i="2" s="1"/>
  <c r="Y88" i="7"/>
  <c r="AA98" i="2" s="1"/>
  <c r="Y80" i="7"/>
  <c r="AA90" i="2" s="1"/>
  <c r="Y98" i="7"/>
  <c r="AA108" i="2" s="1"/>
  <c r="AA104" i="2"/>
  <c r="Y90" i="7"/>
  <c r="AA100" i="2" s="1"/>
  <c r="Y86" i="7"/>
  <c r="AA96" i="2" s="1"/>
  <c r="Y82" i="7"/>
  <c r="AA92" i="2" s="1"/>
  <c r="Y78" i="7"/>
  <c r="AA88" i="2" s="1"/>
  <c r="Y27" i="2"/>
  <c r="Y23" i="2"/>
  <c r="Y22" i="2"/>
  <c r="Y19" i="2"/>
  <c r="J76" i="2"/>
  <c r="J72" i="2"/>
  <c r="J68" i="2"/>
  <c r="J64" i="2"/>
  <c r="J59" i="2"/>
  <c r="J47" i="2"/>
  <c r="Y31" i="2"/>
  <c r="J27" i="2"/>
  <c r="J23" i="2"/>
  <c r="J19" i="2"/>
  <c r="J45" i="2"/>
  <c r="Y43" i="2"/>
  <c r="Y35" i="2"/>
  <c r="J63" i="2"/>
  <c r="J55" i="2"/>
  <c r="J101" i="2"/>
  <c r="Y95" i="2"/>
  <c r="J94" i="2"/>
  <c r="Y91" i="2"/>
  <c r="J90" i="2"/>
  <c r="Y87" i="2"/>
  <c r="J86" i="2"/>
  <c r="Y83" i="2"/>
  <c r="J82" i="2"/>
  <c r="J79" i="2"/>
  <c r="Y26" i="2"/>
  <c r="Y46" i="2"/>
  <c r="J38" i="2"/>
  <c r="J34" i="2"/>
  <c r="J32" i="2"/>
  <c r="J75" i="2"/>
  <c r="J67" i="2"/>
  <c r="Y62" i="2"/>
  <c r="Y60" i="2"/>
  <c r="Y56" i="2"/>
  <c r="J54" i="2"/>
  <c r="Y75" i="2"/>
  <c r="Y71" i="2"/>
  <c r="Y67" i="2"/>
  <c r="J107" i="2"/>
  <c r="J103" i="2"/>
  <c r="J99" i="2"/>
  <c r="J92" i="2"/>
  <c r="Y18" i="2"/>
  <c r="Y88" i="2"/>
  <c r="Y80" i="2"/>
  <c r="Y16" i="2"/>
  <c r="Y42" i="2"/>
  <c r="Y34" i="2"/>
  <c r="J71" i="2"/>
  <c r="Y58" i="2"/>
  <c r="Y54" i="2"/>
  <c r="Y50" i="2"/>
  <c r="J48" i="2"/>
  <c r="Y110" i="2"/>
  <c r="J46" i="2"/>
  <c r="J44" i="2"/>
  <c r="J42" i="2"/>
  <c r="Y40" i="2"/>
  <c r="Y38" i="2"/>
  <c r="Y36" i="2"/>
  <c r="Y32" i="2"/>
  <c r="J62" i="2"/>
  <c r="J60" i="2"/>
  <c r="J58" i="2"/>
  <c r="J52" i="2"/>
  <c r="J50" i="2"/>
  <c r="Y30" i="2"/>
  <c r="J78" i="2"/>
  <c r="J74" i="2"/>
  <c r="J70" i="2"/>
  <c r="J66" i="2"/>
  <c r="J104" i="2"/>
  <c r="J100" i="2"/>
  <c r="J96" i="2"/>
  <c r="J93" i="2"/>
  <c r="Y90" i="2"/>
  <c r="Y86" i="2"/>
  <c r="J85" i="2"/>
  <c r="Y82" i="2"/>
  <c r="Y99" i="2"/>
  <c r="Y101" i="2"/>
  <c r="Y107" i="2"/>
  <c r="Y103" i="2"/>
  <c r="Y102" i="2"/>
  <c r="Y78" i="2"/>
  <c r="Y74" i="2"/>
  <c r="Y70" i="2"/>
  <c r="Y66" i="2"/>
  <c r="AA103" i="2" l="1"/>
  <c r="Z93" i="7"/>
  <c r="AB103" i="2" s="1"/>
  <c r="Y108" i="2"/>
  <c r="Y96" i="2"/>
  <c r="Y104" i="2"/>
  <c r="Y45" i="2"/>
  <c r="Y61" i="2"/>
  <c r="Y100" i="2"/>
  <c r="Z85" i="7"/>
  <c r="AB95" i="2" s="1"/>
  <c r="X13" i="17"/>
  <c r="X14" i="17"/>
  <c r="X15" i="17"/>
  <c r="X16" i="17"/>
  <c r="X17" i="17"/>
  <c r="X18" i="17"/>
  <c r="X19" i="17"/>
  <c r="X20" i="17"/>
  <c r="X21" i="17"/>
  <c r="AC95" i="2" l="1"/>
  <c r="C17" i="17" s="1"/>
  <c r="X12" i="17"/>
  <c r="P18" i="17"/>
  <c r="P19" i="17"/>
  <c r="P20" i="17"/>
  <c r="P21" i="17"/>
  <c r="G15" i="2"/>
  <c r="V15" i="2"/>
  <c r="W15" i="2" s="1"/>
  <c r="U15" i="2" l="1"/>
  <c r="X15" i="2"/>
  <c r="I15" i="2"/>
  <c r="J15" i="2" s="1"/>
  <c r="Y15" i="2" l="1"/>
  <c r="V5" i="7" l="1"/>
  <c r="S15" i="2" s="1"/>
  <c r="Y13" i="7"/>
  <c r="AA23" i="2" s="1"/>
  <c r="Y44" i="7"/>
  <c r="AA54" i="2" s="1"/>
  <c r="Y51" i="7"/>
  <c r="AA61" i="2" s="1"/>
  <c r="Y59" i="7"/>
  <c r="AA69" i="2" s="1"/>
  <c r="Y75" i="7"/>
  <c r="AA85" i="2" s="1"/>
  <c r="AC6" i="7"/>
  <c r="K2" i="7"/>
  <c r="Y65" i="7" l="1"/>
  <c r="AA75" i="2" s="1"/>
  <c r="Y58" i="7"/>
  <c r="AA68" i="2" s="1"/>
  <c r="Y50" i="7"/>
  <c r="AA60" i="2" s="1"/>
  <c r="Y71" i="7"/>
  <c r="AA81" i="2" s="1"/>
  <c r="Y63" i="7"/>
  <c r="AA73" i="2" s="1"/>
  <c r="Y39" i="7"/>
  <c r="AA49" i="2" s="1"/>
  <c r="Y77" i="7"/>
  <c r="Y53" i="7"/>
  <c r="AA63" i="2" s="1"/>
  <c r="Y46" i="7"/>
  <c r="AA56" i="2" s="1"/>
  <c r="Y29" i="7"/>
  <c r="AA39" i="2" s="1"/>
  <c r="P5" i="7"/>
  <c r="M15" i="2" s="1"/>
  <c r="X5" i="7"/>
  <c r="Z15" i="2" s="1"/>
  <c r="R5" i="7"/>
  <c r="O15" i="2" s="1"/>
  <c r="N5" i="7"/>
  <c r="K15" i="2" s="1"/>
  <c r="T5" i="7"/>
  <c r="Q15" i="2" s="1"/>
  <c r="L5" i="7"/>
  <c r="E15" i="2" s="1"/>
  <c r="Z77" i="7" l="1"/>
  <c r="AB87" i="2" s="1"/>
  <c r="AA87" i="2"/>
  <c r="Y6" i="7"/>
  <c r="AA16" i="2" s="1"/>
  <c r="Y5" i="7"/>
  <c r="AA15" i="2" s="1"/>
  <c r="T21" i="17" l="1"/>
  <c r="T20" i="17"/>
  <c r="T19" i="17"/>
  <c r="T18" i="17"/>
  <c r="Y68" i="7"/>
  <c r="AA78" i="2" s="1"/>
  <c r="Y74" i="7" l="1"/>
  <c r="AA84" i="2" s="1"/>
  <c r="Y70" i="7"/>
  <c r="AA80" i="2" s="1"/>
  <c r="Y66" i="7"/>
  <c r="AA76" i="2" s="1"/>
  <c r="Y76" i="7"/>
  <c r="AA86" i="2" s="1"/>
  <c r="Y73" i="7"/>
  <c r="AA83" i="2" s="1"/>
  <c r="Y69" i="7"/>
  <c r="AA79" i="2" s="1"/>
  <c r="Y72" i="7" l="1"/>
  <c r="Y67" i="7"/>
  <c r="AA77" i="2" s="1"/>
  <c r="AB5" i="7"/>
  <c r="AC5" i="7"/>
  <c r="AD5" i="7" s="1"/>
  <c r="AB6" i="7"/>
  <c r="AE6" i="7"/>
  <c r="AB7" i="7"/>
  <c r="AC7" i="7"/>
  <c r="AD7" i="7" s="1"/>
  <c r="AB8" i="7"/>
  <c r="AC8" i="7"/>
  <c r="AE8" i="7" s="1"/>
  <c r="Y9" i="7"/>
  <c r="AA19" i="2" s="1"/>
  <c r="AB9" i="7"/>
  <c r="AC9" i="7"/>
  <c r="AD9" i="7" s="1"/>
  <c r="AB10" i="7"/>
  <c r="AC10" i="7"/>
  <c r="AE10" i="7" s="1"/>
  <c r="AB11" i="7"/>
  <c r="AC11" i="7"/>
  <c r="AD11" i="7" s="1"/>
  <c r="AB12" i="7"/>
  <c r="AC12" i="7"/>
  <c r="AE12" i="7" s="1"/>
  <c r="AB13" i="7"/>
  <c r="AC13" i="7"/>
  <c r="AD13" i="7" s="1"/>
  <c r="AB14" i="7"/>
  <c r="AC14" i="7"/>
  <c r="AD14" i="7" s="1"/>
  <c r="AB15" i="7"/>
  <c r="AC15" i="7"/>
  <c r="AD15" i="7" s="1"/>
  <c r="AB16" i="7"/>
  <c r="AC16" i="7"/>
  <c r="AE16" i="7" s="1"/>
  <c r="AB17" i="7"/>
  <c r="AC17" i="7"/>
  <c r="AD17" i="7" s="1"/>
  <c r="AB18" i="7"/>
  <c r="AC18" i="7"/>
  <c r="AD18" i="7" s="1"/>
  <c r="AB19" i="7"/>
  <c r="AC19" i="7"/>
  <c r="AD19" i="7" s="1"/>
  <c r="AB20" i="7"/>
  <c r="AC20" i="7"/>
  <c r="AE20" i="7" s="1"/>
  <c r="AB21" i="7"/>
  <c r="AC21" i="7"/>
  <c r="AD21" i="7" s="1"/>
  <c r="AB22" i="7"/>
  <c r="AC22" i="7"/>
  <c r="AD22" i="7" s="1"/>
  <c r="AB23" i="7"/>
  <c r="AC23" i="7"/>
  <c r="AD23" i="7" s="1"/>
  <c r="AB24" i="7"/>
  <c r="AC24" i="7"/>
  <c r="AE24" i="7" s="1"/>
  <c r="AB25" i="7"/>
  <c r="AC25" i="7"/>
  <c r="AD25" i="7" s="1"/>
  <c r="AB26" i="7"/>
  <c r="AC26" i="7"/>
  <c r="AE26" i="7" s="1"/>
  <c r="AB27" i="7"/>
  <c r="AC27" i="7"/>
  <c r="AB28" i="7"/>
  <c r="AC28" i="7"/>
  <c r="AE28" i="7" s="1"/>
  <c r="AB29" i="7"/>
  <c r="AC29" i="7"/>
  <c r="AD29" i="7" s="1"/>
  <c r="Y30" i="7"/>
  <c r="AA40" i="2" s="1"/>
  <c r="AB30" i="7"/>
  <c r="AC30" i="7"/>
  <c r="AE30" i="7" s="1"/>
  <c r="AB31" i="7"/>
  <c r="AC31" i="7"/>
  <c r="AD31" i="7" s="1"/>
  <c r="AB32" i="7"/>
  <c r="AC32" i="7"/>
  <c r="AE32" i="7" s="1"/>
  <c r="AB33" i="7"/>
  <c r="AC33" i="7"/>
  <c r="AD33" i="7" s="1"/>
  <c r="AB34" i="7"/>
  <c r="AC34" i="7"/>
  <c r="AD34" i="7" s="1"/>
  <c r="AB35" i="7"/>
  <c r="AC35" i="7"/>
  <c r="AD35" i="7" s="1"/>
  <c r="AB36" i="7"/>
  <c r="AC36" i="7"/>
  <c r="AE36" i="7" s="1"/>
  <c r="AB37" i="7"/>
  <c r="AC37" i="7"/>
  <c r="AD37" i="7" s="1"/>
  <c r="AB38" i="7"/>
  <c r="AC38" i="7"/>
  <c r="AE38" i="7" s="1"/>
  <c r="AB39" i="7"/>
  <c r="AC39" i="7"/>
  <c r="AD39" i="7" s="1"/>
  <c r="AB40" i="7"/>
  <c r="AC40" i="7"/>
  <c r="AE40" i="7" s="1"/>
  <c r="Y41" i="7"/>
  <c r="AA51" i="2" s="1"/>
  <c r="AB41" i="7"/>
  <c r="AC41" i="7"/>
  <c r="AD41" i="7" s="1"/>
  <c r="Y42" i="7"/>
  <c r="AA52" i="2" s="1"/>
  <c r="AB42" i="7"/>
  <c r="AC42" i="7"/>
  <c r="AD42" i="7" s="1"/>
  <c r="AB43" i="7"/>
  <c r="AC43" i="7"/>
  <c r="AD43" i="7" s="1"/>
  <c r="AB44" i="7"/>
  <c r="AC44" i="7"/>
  <c r="AE44" i="7" s="1"/>
  <c r="AB45" i="7"/>
  <c r="AC45" i="7"/>
  <c r="AD45" i="7" s="1"/>
  <c r="AB46" i="7"/>
  <c r="AC46" i="7"/>
  <c r="AD46" i="7" s="1"/>
  <c r="AB47" i="7"/>
  <c r="AC47" i="7"/>
  <c r="AD47" i="7" s="1"/>
  <c r="AB48" i="7"/>
  <c r="AC48" i="7"/>
  <c r="AE48" i="7" s="1"/>
  <c r="AB49" i="7"/>
  <c r="AC49" i="7"/>
  <c r="AD49" i="7" s="1"/>
  <c r="AB50" i="7"/>
  <c r="AC50" i="7"/>
  <c r="AD50" i="7" s="1"/>
  <c r="AB51" i="7"/>
  <c r="AC51" i="7"/>
  <c r="AD51" i="7" s="1"/>
  <c r="AB52" i="7"/>
  <c r="AC52" i="7"/>
  <c r="AE52" i="7" s="1"/>
  <c r="AB53" i="7"/>
  <c r="AC53" i="7"/>
  <c r="AD53" i="7" s="1"/>
  <c r="AB54" i="7"/>
  <c r="AC54" i="7"/>
  <c r="AD54" i="7" s="1"/>
  <c r="AB55" i="7"/>
  <c r="AC55" i="7"/>
  <c r="AE55" i="7" s="1"/>
  <c r="AB56" i="7"/>
  <c r="AC56" i="7"/>
  <c r="AE56" i="7" s="1"/>
  <c r="AB57" i="7"/>
  <c r="AC57" i="7"/>
  <c r="AD57" i="7" s="1"/>
  <c r="AB58" i="7"/>
  <c r="AC58" i="7"/>
  <c r="AD58" i="7" s="1"/>
  <c r="AB59" i="7"/>
  <c r="AC59" i="7"/>
  <c r="AE59" i="7" s="1"/>
  <c r="AB60" i="7"/>
  <c r="AC60" i="7"/>
  <c r="AD60" i="7" s="1"/>
  <c r="AB61" i="7"/>
  <c r="AC61" i="7"/>
  <c r="AE61" i="7" s="1"/>
  <c r="AB62" i="7"/>
  <c r="AC62" i="7"/>
  <c r="AD62" i="7" s="1"/>
  <c r="AB63" i="7"/>
  <c r="AC63" i="7"/>
  <c r="AE63" i="7" s="1"/>
  <c r="AB64" i="7"/>
  <c r="AC64" i="7"/>
  <c r="AD64" i="7" s="1"/>
  <c r="Z69" i="7" l="1"/>
  <c r="AB79" i="2" s="1"/>
  <c r="AC79" i="2" s="1"/>
  <c r="C16" i="17" s="1"/>
  <c r="AA82" i="2"/>
  <c r="Y55" i="7"/>
  <c r="AA65" i="2" s="1"/>
  <c r="Y45" i="7"/>
  <c r="AA55" i="2" s="1"/>
  <c r="Y38" i="7"/>
  <c r="AA48" i="2" s="1"/>
  <c r="Y36" i="7"/>
  <c r="AA46" i="2" s="1"/>
  <c r="Y35" i="7"/>
  <c r="AA45" i="2" s="1"/>
  <c r="Y12" i="7"/>
  <c r="AA22" i="2" s="1"/>
  <c r="Y60" i="7"/>
  <c r="AA70" i="2" s="1"/>
  <c r="Y40" i="7"/>
  <c r="AA50" i="2" s="1"/>
  <c r="Y37" i="7"/>
  <c r="AA47" i="2" s="1"/>
  <c r="Y19" i="7"/>
  <c r="AA29" i="2" s="1"/>
  <c r="Y11" i="7"/>
  <c r="AA21" i="2" s="1"/>
  <c r="Y7" i="7"/>
  <c r="AA17" i="2" s="1"/>
  <c r="Y56" i="7"/>
  <c r="AA66" i="2" s="1"/>
  <c r="Y57" i="7"/>
  <c r="AA67" i="2" s="1"/>
  <c r="Y49" i="7"/>
  <c r="AA59" i="2" s="1"/>
  <c r="Y33" i="7"/>
  <c r="AA43" i="2" s="1"/>
  <c r="Y32" i="7"/>
  <c r="AA42" i="2" s="1"/>
  <c r="Y31" i="7"/>
  <c r="AA41" i="2" s="1"/>
  <c r="AD16" i="7"/>
  <c r="Y62" i="7"/>
  <c r="AA72" i="2" s="1"/>
  <c r="Y54" i="7"/>
  <c r="AA64" i="2" s="1"/>
  <c r="Y52" i="7"/>
  <c r="AA62" i="2" s="1"/>
  <c r="Y48" i="7"/>
  <c r="AA58" i="2" s="1"/>
  <c r="Y47" i="7"/>
  <c r="AA57" i="2" s="1"/>
  <c r="Y34" i="7"/>
  <c r="AA44" i="2" s="1"/>
  <c r="Y16" i="7"/>
  <c r="AA26" i="2" s="1"/>
  <c r="Y61" i="7"/>
  <c r="AA71" i="2" s="1"/>
  <c r="AD61" i="7"/>
  <c r="AD12" i="7"/>
  <c r="AE22" i="7"/>
  <c r="AD32" i="7"/>
  <c r="AE13" i="7"/>
  <c r="AD10" i="7"/>
  <c r="AD44" i="7"/>
  <c r="AE42" i="7"/>
  <c r="AE41" i="7"/>
  <c r="AD38" i="7"/>
  <c r="AD20" i="7"/>
  <c r="AE49" i="7"/>
  <c r="AE46" i="7"/>
  <c r="AE35" i="7"/>
  <c r="AE34" i="7"/>
  <c r="AE29" i="7"/>
  <c r="AE9" i="7"/>
  <c r="AD6" i="7"/>
  <c r="AE50" i="7"/>
  <c r="AE62" i="7"/>
  <c r="AE54" i="7"/>
  <c r="AD28" i="7"/>
  <c r="AE14" i="7"/>
  <c r="AD8" i="7"/>
  <c r="AE5" i="7"/>
  <c r="AE17" i="7"/>
  <c r="AD26" i="7"/>
  <c r="AE25" i="7"/>
  <c r="AD24" i="7"/>
  <c r="AD30" i="7"/>
  <c r="AE21" i="7"/>
  <c r="AE18" i="7"/>
  <c r="AD36" i="7"/>
  <c r="AE33" i="7"/>
  <c r="AD40" i="7"/>
  <c r="AD59" i="7"/>
  <c r="AD56" i="7"/>
  <c r="AD55" i="7"/>
  <c r="AE53" i="7"/>
  <c r="AD63" i="7"/>
  <c r="AE58" i="7"/>
  <c r="AE51" i="7"/>
  <c r="AD48" i="7"/>
  <c r="AE43" i="7"/>
  <c r="AE57" i="7"/>
  <c r="AE47" i="7"/>
  <c r="AE37" i="7"/>
  <c r="AE31" i="7"/>
  <c r="AD27" i="7"/>
  <c r="AE27" i="7"/>
  <c r="AE64" i="7"/>
  <c r="AE60" i="7"/>
  <c r="AD52" i="7"/>
  <c r="AE45" i="7"/>
  <c r="AE39" i="7"/>
  <c r="AE23" i="7"/>
  <c r="AE19" i="7"/>
  <c r="AE15" i="7"/>
  <c r="AE11" i="7"/>
  <c r="AE7" i="7"/>
  <c r="Z53" i="7" l="1"/>
  <c r="AB63" i="2" s="1"/>
  <c r="Z29" i="7"/>
  <c r="AB39" i="2" s="1"/>
  <c r="Y23" i="7"/>
  <c r="AA33" i="2" s="1"/>
  <c r="Y22" i="7"/>
  <c r="AA32" i="2" s="1"/>
  <c r="Y17" i="7"/>
  <c r="AA27" i="2" s="1"/>
  <c r="Y20" i="7"/>
  <c r="AA30" i="2" s="1"/>
  <c r="Y21" i="7"/>
  <c r="AA31" i="2" s="1"/>
  <c r="Y25" i="7"/>
  <c r="AA35" i="2" s="1"/>
  <c r="Y10" i="7"/>
  <c r="AA20" i="2" s="1"/>
  <c r="Y26" i="7"/>
  <c r="AA36" i="2" s="1"/>
  <c r="Y27" i="7"/>
  <c r="AA37" i="2" s="1"/>
  <c r="Y8" i="7"/>
  <c r="AA18" i="2" s="1"/>
  <c r="Y14" i="7"/>
  <c r="AA24" i="2" s="1"/>
  <c r="Y18" i="7"/>
  <c r="AA28" i="2" s="1"/>
  <c r="Y15" i="7"/>
  <c r="AA25" i="2" s="1"/>
  <c r="Z45" i="7"/>
  <c r="AB55" i="2" s="1"/>
  <c r="Y24" i="7"/>
  <c r="AA34" i="2" s="1"/>
  <c r="Y28" i="7"/>
  <c r="AA38" i="2" s="1"/>
  <c r="Y43" i="7"/>
  <c r="Y64" i="7"/>
  <c r="AA17" i="7"/>
  <c r="Z37" i="7" l="1"/>
  <c r="AB47" i="2" s="1"/>
  <c r="AC47" i="2" s="1"/>
  <c r="C14" i="17" s="1"/>
  <c r="AA53" i="2"/>
  <c r="Z61" i="7"/>
  <c r="AB71" i="2" s="1"/>
  <c r="AC63" i="2" s="1"/>
  <c r="C15" i="17" s="1"/>
  <c r="AA74" i="2"/>
  <c r="Z5" i="7"/>
  <c r="Z13" i="7"/>
  <c r="AB23" i="2" s="1"/>
  <c r="Z21" i="7"/>
  <c r="AB31" i="2" s="1"/>
  <c r="AC31" i="2" s="1"/>
  <c r="C13" i="17" s="1"/>
  <c r="AA5" i="7" l="1"/>
  <c r="AB15" i="2"/>
  <c r="AC15" i="2" s="1"/>
  <c r="C12" i="17" s="1"/>
  <c r="D17" i="17" s="1"/>
  <c r="F17" i="17" s="1"/>
  <c r="Y17" i="17" s="1"/>
  <c r="D14" i="17" l="1"/>
  <c r="F14" i="17" s="1"/>
  <c r="Y14" i="17" s="1"/>
  <c r="D21" i="17"/>
  <c r="F21" i="17" s="1"/>
  <c r="Y21" i="17" s="1"/>
  <c r="Z21" i="17" s="1"/>
  <c r="D18" i="17"/>
  <c r="F18" i="17" s="1"/>
  <c r="Y18" i="17" s="1"/>
  <c r="Z18" i="17" s="1"/>
  <c r="D20" i="17"/>
  <c r="F20" i="17" s="1"/>
  <c r="Y20" i="17" s="1"/>
  <c r="Z20" i="17" s="1"/>
  <c r="D19" i="17"/>
  <c r="F19" i="17" s="1"/>
  <c r="Y19" i="17" s="1"/>
  <c r="Z19" i="17" s="1"/>
  <c r="D16" i="17"/>
  <c r="F16" i="17" s="1"/>
  <c r="Y16" i="17" s="1"/>
  <c r="D12" i="17"/>
  <c r="F12" i="17" s="1"/>
  <c r="Y12" i="17" s="1"/>
  <c r="D15" i="17"/>
  <c r="F15" i="17" s="1"/>
  <c r="Y15" i="17" s="1"/>
  <c r="D13" i="17"/>
  <c r="F13" i="17" s="1"/>
  <c r="Y13" i="17" s="1"/>
</calcChain>
</file>

<file path=xl/sharedStrings.xml><?xml version="1.0" encoding="utf-8"?>
<sst xmlns="http://schemas.openxmlformats.org/spreadsheetml/2006/main" count="837" uniqueCount="499">
  <si>
    <t xml:space="preserve">РЕЗУЛЬТАТ </t>
  </si>
  <si>
    <t>ОЧКИ</t>
  </si>
  <si>
    <t>МЕСТО</t>
  </si>
  <si>
    <t>СУММА ОЧКОВ</t>
  </si>
  <si>
    <t>БЕГ 30 МЕТРОВ</t>
  </si>
  <si>
    <t>ПРЫЖОК В ДЛИННУ С МЕСТА</t>
  </si>
  <si>
    <t>ФИ</t>
  </si>
  <si>
    <t>КОМАНДА</t>
  </si>
  <si>
    <t>№ П/П</t>
  </si>
  <si>
    <t>Команда</t>
  </si>
  <si>
    <t>очки</t>
  </si>
  <si>
    <t>место</t>
  </si>
  <si>
    <t>Занятое место</t>
  </si>
  <si>
    <t>Сумма очков ВСЕГО</t>
  </si>
  <si>
    <t>№ п/п</t>
  </si>
  <si>
    <t>ж</t>
  </si>
  <si>
    <t>м</t>
  </si>
  <si>
    <t>Руслановна</t>
  </si>
  <si>
    <t>Анна</t>
  </si>
  <si>
    <t>Александровна</t>
  </si>
  <si>
    <t>Татьяна</t>
  </si>
  <si>
    <t>Евгеньевна</t>
  </si>
  <si>
    <t>Валерьевич</t>
  </si>
  <si>
    <t>Александрович</t>
  </si>
  <si>
    <t>баллы</t>
  </si>
  <si>
    <t>результат</t>
  </si>
  <si>
    <t>сумма</t>
  </si>
  <si>
    <t>бег 30м</t>
  </si>
  <si>
    <t>прыжок в длинну</t>
  </si>
  <si>
    <t>лет</t>
  </si>
  <si>
    <t>Пол</t>
  </si>
  <si>
    <t>ФИО</t>
  </si>
  <si>
    <t>Сергеевич</t>
  </si>
  <si>
    <t>Артём</t>
  </si>
  <si>
    <t>Викторовна</t>
  </si>
  <si>
    <t>Петрович</t>
  </si>
  <si>
    <t>Александр</t>
  </si>
  <si>
    <t>Алексеевна</t>
  </si>
  <si>
    <t>Николаевна</t>
  </si>
  <si>
    <t>Дарья</t>
  </si>
  <si>
    <t>Роман</t>
  </si>
  <si>
    <t>Екатерина</t>
  </si>
  <si>
    <t>Павел</t>
  </si>
  <si>
    <t>Романович</t>
  </si>
  <si>
    <t>Владимировна</t>
  </si>
  <si>
    <t>Дмитриевна</t>
  </si>
  <si>
    <t>Сергеевна</t>
  </si>
  <si>
    <t>Максимович</t>
  </si>
  <si>
    <t>Руслан</t>
  </si>
  <si>
    <t>Алмаз</t>
  </si>
  <si>
    <t>Попов</t>
  </si>
  <si>
    <t>Николаевич</t>
  </si>
  <si>
    <t>Андреевич</t>
  </si>
  <si>
    <t>Эльдар</t>
  </si>
  <si>
    <t>Викторович</t>
  </si>
  <si>
    <t>Яроцкая</t>
  </si>
  <si>
    <t>Ивановна</t>
  </si>
  <si>
    <t>Софья</t>
  </si>
  <si>
    <t>бег 1000</t>
  </si>
  <si>
    <t>подтягивание</t>
  </si>
  <si>
    <t>отжимания</t>
  </si>
  <si>
    <t>наклон</t>
  </si>
  <si>
    <t>пресс</t>
  </si>
  <si>
    <t>Вахрушев Артем Игоревич</t>
  </si>
  <si>
    <t>Котляров Артем Владимирович</t>
  </si>
  <si>
    <t>Немчин Денис Андреевич</t>
  </si>
  <si>
    <t>Салиев Алмаз Эльзарович</t>
  </si>
  <si>
    <t>Соловьев Никита Александрович</t>
  </si>
  <si>
    <t>Мирных Валерия Евгеньевна</t>
  </si>
  <si>
    <t>Теплинская Дарья Александровна</t>
  </si>
  <si>
    <t>Токтоназарова Аяна Мирлановна</t>
  </si>
  <si>
    <t>Шахова Вероника Ивановна</t>
  </si>
  <si>
    <t>Лебедев Дмитрий Николаевич</t>
  </si>
  <si>
    <t>Мамедов Али Рамин оглы</t>
  </si>
  <si>
    <t>Райсих Анна Максимовна</t>
  </si>
  <si>
    <t>Салмина Ульяна Андреевна</t>
  </si>
  <si>
    <t>Черникова Анжелика Владимировна</t>
  </si>
  <si>
    <t>Чуприна Каролина Вонговна</t>
  </si>
  <si>
    <t>Вахрушев</t>
  </si>
  <si>
    <t>Артем</t>
  </si>
  <si>
    <t>Игоревич</t>
  </si>
  <si>
    <t>Котляров</t>
  </si>
  <si>
    <t>Владимирович</t>
  </si>
  <si>
    <t>Владиславович</t>
  </si>
  <si>
    <t>Немчин</t>
  </si>
  <si>
    <t>Денис</t>
  </si>
  <si>
    <t>Салиев</t>
  </si>
  <si>
    <t>Эльзарович</t>
  </si>
  <si>
    <t>Соловьев</t>
  </si>
  <si>
    <t>Никита</t>
  </si>
  <si>
    <t>Мирных</t>
  </si>
  <si>
    <t>Валерия</t>
  </si>
  <si>
    <t>Станиславовна</t>
  </si>
  <si>
    <t>Теплинская</t>
  </si>
  <si>
    <t>Токтоназарова</t>
  </si>
  <si>
    <t>Аяна</t>
  </si>
  <si>
    <t>Мирлановна</t>
  </si>
  <si>
    <t>Шахова</t>
  </si>
  <si>
    <t>Вероника</t>
  </si>
  <si>
    <t>Лебедев</t>
  </si>
  <si>
    <t>Дмитрий</t>
  </si>
  <si>
    <t>Мамедов</t>
  </si>
  <si>
    <t>Али</t>
  </si>
  <si>
    <t>Рамин</t>
  </si>
  <si>
    <t>Юрий</t>
  </si>
  <si>
    <t>Елизавета</t>
  </si>
  <si>
    <t>Райсих</t>
  </si>
  <si>
    <t>Максимовна</t>
  </si>
  <si>
    <t>Салмина</t>
  </si>
  <si>
    <t>Ульяна</t>
  </si>
  <si>
    <t>Андреевна</t>
  </si>
  <si>
    <t>Черникова</t>
  </si>
  <si>
    <t>Анжелика</t>
  </si>
  <si>
    <t>Чуприна</t>
  </si>
  <si>
    <t>Каролина</t>
  </si>
  <si>
    <t>Вонговна</t>
  </si>
  <si>
    <t>СПОРТИВНОЕ МНОГОБОРЬЕ</t>
  </si>
  <si>
    <t>ОБЩАЯ СУММА ОЧКОВ</t>
  </si>
  <si>
    <t>,</t>
  </si>
  <si>
    <t>КФ</t>
  </si>
  <si>
    <t>5 КЛАССЫ (2010, 2011, 2012 г.р.)</t>
  </si>
  <si>
    <t>СПОРТИТВНОЕ МНОГОБОРЬЕ</t>
  </si>
  <si>
    <t>БЕГ 1000 МЕТРОВ</t>
  </si>
  <si>
    <t>ТМК ОУ "ДСШ №7"</t>
  </si>
  <si>
    <t>Обязательные виды</t>
  </si>
  <si>
    <t xml:space="preserve">«Спортивное многоборье» (тесты)
</t>
  </si>
  <si>
    <t>Творческий конкурс</t>
  </si>
  <si>
    <t xml:space="preserve">Теоретический конкурс
</t>
  </si>
  <si>
    <t xml:space="preserve">Эстафетный бег
</t>
  </si>
  <si>
    <t xml:space="preserve">ГЛ. СУДЬЯ СОРЕВНОВАНИЙ                                     </t>
  </si>
  <si>
    <t xml:space="preserve">ГЛ. СЕКРЕТАРЬ СОРЕВНОВАНИЙ                                   </t>
  </si>
  <si>
    <t>ТМК "ДСШ №1"</t>
  </si>
  <si>
    <t>ТМК "ДСШ №3"</t>
  </si>
  <si>
    <t>ТМК "ДСШ №4"</t>
  </si>
  <si>
    <t>ТМК "ДСШ №5"</t>
  </si>
  <si>
    <t>ТМК "ДСШ №7"</t>
  </si>
  <si>
    <t>ТМК "ДГ"</t>
  </si>
  <si>
    <t>рез.</t>
  </si>
  <si>
    <t>10-11.04.2023</t>
  </si>
  <si>
    <t>5 КЛАССЫ (2010,2011,2012 г.р.)</t>
  </si>
  <si>
    <t xml:space="preserve">УПРАВЛЕНИЕ ОБРАЗОВАНИЯ  АДМИНИСТРАЦИИ </t>
  </si>
  <si>
    <t>ТАЙМЫРСКОГО ДОЛГАНО-НЕНЕЦКОГО МУНИЦИПАЛЬНОГО РАЙОНА</t>
  </si>
  <si>
    <t>ТАЙМЫРСКОЕ МУНИЦИПАЛЬНОЕ БЮДЖЕТНОЕ ОБРАЗОВАТЕЛЬНОЕ УЧРЕЖДЕНИЕ</t>
  </si>
  <si>
    <t>ПО НАЦИОНАЛЬНЫМ ВИДАМ СПОРТА ИМЕНИ А.Г. КИЗИМА»</t>
  </si>
  <si>
    <t>ОБЩЕКОМАНДНЫЙ ЗАЧЕТ</t>
  </si>
  <si>
    <t xml:space="preserve">  ДОПОЛНИТЕЛЬНОГО ОБРАЗОВАНИЯ «ДЕТСКО-ЮНОШЕСКАЯ СПОРТИВНАЯ ШКОЛА </t>
  </si>
  <si>
    <t xml:space="preserve">Подтягивание на перекладине </t>
  </si>
  <si>
    <t xml:space="preserve">Сгибание и разгибание рук в упоре «лежа» </t>
  </si>
  <si>
    <t xml:space="preserve">Подъем туловища из положения «лежа на спине» </t>
  </si>
  <si>
    <t>Наклон вперед из положения «сидя»</t>
  </si>
  <si>
    <t xml:space="preserve">СУММА ОЧКОВ                  7-Х ЛУЧШИХ </t>
  </si>
  <si>
    <t>Береговой Антон Сергеевич</t>
  </si>
  <si>
    <t>Хлебников Глеб Денисович</t>
  </si>
  <si>
    <t>Ямкин Денис Юрьевич</t>
  </si>
  <si>
    <t>Яптунэ Адриан Геннадьевич</t>
  </si>
  <si>
    <t>Ямкин Семен Станиславович</t>
  </si>
  <si>
    <t>Яптунэ Юрий Юрьевич</t>
  </si>
  <si>
    <t>Судненко Савелий Валерьевич</t>
  </si>
  <si>
    <t>Лампай Василий Яковлевич</t>
  </si>
  <si>
    <t>Пальчина Нина Евгеньевна</t>
  </si>
  <si>
    <t>Пальчина Анастасия Афанасьевна</t>
  </si>
  <si>
    <t>Яроцкая Татьяна Павловна</t>
  </si>
  <si>
    <t>Турдагина Анжелика Викторовна</t>
  </si>
  <si>
    <t>Ямкина Варвара Борисовна</t>
  </si>
  <si>
    <t>Антипова Татьяна Алексеевна</t>
  </si>
  <si>
    <t>Яптунэ Диана Николаевна</t>
  </si>
  <si>
    <t>Силкина Валентина Александровна</t>
  </si>
  <si>
    <t>Мороков Демид Денисович</t>
  </si>
  <si>
    <t>Баландин Артём Алексеевич</t>
  </si>
  <si>
    <t>Мендешев Аскар Станиславович</t>
  </si>
  <si>
    <t>Бекмурзаев Сыймык Бакытович</t>
  </si>
  <si>
    <t>Сиргиенко Анатолий Иванович</t>
  </si>
  <si>
    <t>Базитов Эльдар Дмитриевич</t>
  </si>
  <si>
    <t>Рыженков Леонид Иванович</t>
  </si>
  <si>
    <t>Казанцева Василина Сергеевна</t>
  </si>
  <si>
    <t>Скоблова Ангелина Леонидовна</t>
  </si>
  <si>
    <t>Артемьева Ульяна Сергеевна</t>
  </si>
  <si>
    <t>Ювкина Дарья Олеговна</t>
  </si>
  <si>
    <t>Будная Маргарита Александровна</t>
  </si>
  <si>
    <t>Титовская Арина Алексеевна</t>
  </si>
  <si>
    <t>Капустина Анна Максимовна</t>
  </si>
  <si>
    <t>Казак Александра Вячеславовна</t>
  </si>
  <si>
    <t>Баранов Лаврентий Владиславович</t>
  </si>
  <si>
    <t>Герасименко Лев Максимович</t>
  </si>
  <si>
    <t>Большеков Максим Владимирович</t>
  </si>
  <si>
    <t>Ханипов Александр Сергеевич</t>
  </si>
  <si>
    <t>Гаськов Артем Александрович</t>
  </si>
  <si>
    <t>Ядне Александр Андреевич</t>
  </si>
  <si>
    <t>Манилов Никита Романович</t>
  </si>
  <si>
    <t>Яр Александр Денисович</t>
  </si>
  <si>
    <t>Шералиев Ал-Ваарис Чынгызович</t>
  </si>
  <si>
    <t>Иванова Екатерина Давыдовна</t>
  </si>
  <si>
    <t>Шуман Изабэлла Ивановна</t>
  </si>
  <si>
    <t>Григорьева Аксинья Александровна</t>
  </si>
  <si>
    <t>Мухамадуллина Камилла Руслановна</t>
  </si>
  <si>
    <t>Кропачева Татьяна Дмитриевна</t>
  </si>
  <si>
    <t>Булка Софья Андреевна</t>
  </si>
  <si>
    <t>Пирогова Дарья Николаевна</t>
  </si>
  <si>
    <t>Савосина Валерия Васильевна</t>
  </si>
  <si>
    <t>Абдыкалыков Медер Марсович</t>
  </si>
  <si>
    <t>Байдаев Руслан Алексеевич</t>
  </si>
  <si>
    <t>Дюкарев Демьян Григорьевич</t>
  </si>
  <si>
    <t>Керин Роман Николаевич</t>
  </si>
  <si>
    <t>Сургутский  Максим Анатольевич</t>
  </si>
  <si>
    <t>Башкатов  Павел Сергеевич</t>
  </si>
  <si>
    <t>Тэседо Ярослав Викторович</t>
  </si>
  <si>
    <t>Ямщиков Ярослав Дмитриевич</t>
  </si>
  <si>
    <t>Кайрис Алина Альбертовна</t>
  </si>
  <si>
    <t>Козловская Ксения Станиславовна</t>
  </si>
  <si>
    <t>Дмитриева Яна Николаевна</t>
  </si>
  <si>
    <t>Лырмина Амелия Станиславовна</t>
  </si>
  <si>
    <t>Столыпина Эмма Ивановна</t>
  </si>
  <si>
    <t>Шевченко Кира Игоревна</t>
  </si>
  <si>
    <t>Яр Диана Геннадьевна</t>
  </si>
  <si>
    <t>Тэседо Алина Викторовна</t>
  </si>
  <si>
    <t>Бакланов Степан Александрович</t>
  </si>
  <si>
    <t>Попов Степан Николаевич</t>
  </si>
  <si>
    <t>Сайтиев Имран Рамазанович</t>
  </si>
  <si>
    <t>Панин Александр Алексеевич</t>
  </si>
  <si>
    <t>Яптунэ Артем Сергеевич</t>
  </si>
  <si>
    <t>Яптунэ  Илья  Петрович</t>
  </si>
  <si>
    <t>Еремин Ярослав Игоревич</t>
  </si>
  <si>
    <t>Коротких Спартак Анатольевич</t>
  </si>
  <si>
    <t>Бухарева Екатерина Сергеевна</t>
  </si>
  <si>
    <t xml:space="preserve">Волошина Руслана Руслановна </t>
  </si>
  <si>
    <t>Демьяненко Виктория Николаевна</t>
  </si>
  <si>
    <t>Молчанова Анна Борисовна</t>
  </si>
  <si>
    <t>Петухова Алиса Александровна</t>
  </si>
  <si>
    <t>Казаку Вера Дмитриевна</t>
  </si>
  <si>
    <t>Бухарева Елизавета Сергеевна</t>
  </si>
  <si>
    <t>Кильмагир Екатерина Алексеевна</t>
  </si>
  <si>
    <t>Уланкин Ратмир Урматович</t>
  </si>
  <si>
    <t>Береговой</t>
  </si>
  <si>
    <t>Антон</t>
  </si>
  <si>
    <t>Хлебников</t>
  </si>
  <si>
    <t>Глеб</t>
  </si>
  <si>
    <t>Денисович</t>
  </si>
  <si>
    <t>Ямкин</t>
  </si>
  <si>
    <t>Юрьевич</t>
  </si>
  <si>
    <t>Яптунэ</t>
  </si>
  <si>
    <t>Адриан</t>
  </si>
  <si>
    <t>Геннадьевич</t>
  </si>
  <si>
    <t>Семен</t>
  </si>
  <si>
    <t>Станиславович</t>
  </si>
  <si>
    <t>Судненко</t>
  </si>
  <si>
    <t>Савелий</t>
  </si>
  <si>
    <t>Лампай</t>
  </si>
  <si>
    <t>Василий</t>
  </si>
  <si>
    <t>Яковлевич</t>
  </si>
  <si>
    <t>Пальчина</t>
  </si>
  <si>
    <t>Нина</t>
  </si>
  <si>
    <t>Анастасия</t>
  </si>
  <si>
    <t>Афанасьевна</t>
  </si>
  <si>
    <t>Павловна</t>
  </si>
  <si>
    <t>Турдагина</t>
  </si>
  <si>
    <t>Ямкина</t>
  </si>
  <si>
    <t>Варвара</t>
  </si>
  <si>
    <t>Борисовна</t>
  </si>
  <si>
    <t>Антипова</t>
  </si>
  <si>
    <t>Диана</t>
  </si>
  <si>
    <t>Силкина</t>
  </si>
  <si>
    <t>Валентина</t>
  </si>
  <si>
    <t>Мороков</t>
  </si>
  <si>
    <t>Демид</t>
  </si>
  <si>
    <t>Баландин</t>
  </si>
  <si>
    <t>Алексеевич</t>
  </si>
  <si>
    <t>Мендешев</t>
  </si>
  <si>
    <t>Аскар</t>
  </si>
  <si>
    <t>Бекмурзаев</t>
  </si>
  <si>
    <t>Сыймык</t>
  </si>
  <si>
    <t>Бакытович</t>
  </si>
  <si>
    <t>Сиргиенко</t>
  </si>
  <si>
    <t>Анатолий</t>
  </si>
  <si>
    <t>Иванович</t>
  </si>
  <si>
    <t>Базитов</t>
  </si>
  <si>
    <t>Дмитриевич</t>
  </si>
  <si>
    <t>Рыженков</t>
  </si>
  <si>
    <t>Леонид</t>
  </si>
  <si>
    <t>Баранов</t>
  </si>
  <si>
    <t>Лаврентий</t>
  </si>
  <si>
    <t>Казанцева</t>
  </si>
  <si>
    <t>Василина</t>
  </si>
  <si>
    <t>Скоблова</t>
  </si>
  <si>
    <t>Ангелина</t>
  </si>
  <si>
    <t>Леонидовна</t>
  </si>
  <si>
    <t>Артемьева</t>
  </si>
  <si>
    <t>Ювкина</t>
  </si>
  <si>
    <t>Олеговна</t>
  </si>
  <si>
    <t>Будная</t>
  </si>
  <si>
    <t>Маргарита</t>
  </si>
  <si>
    <t>Титовская</t>
  </si>
  <si>
    <t>Арина</t>
  </si>
  <si>
    <t>Капустина</t>
  </si>
  <si>
    <t>Казак</t>
  </si>
  <si>
    <t>Александра</t>
  </si>
  <si>
    <t>Вячеславовна</t>
  </si>
  <si>
    <t>Герасименко</t>
  </si>
  <si>
    <t>Лев</t>
  </si>
  <si>
    <t>Большеков</t>
  </si>
  <si>
    <t>Максим</t>
  </si>
  <si>
    <t>Ханипов</t>
  </si>
  <si>
    <t>Гаськов</t>
  </si>
  <si>
    <t>Ядне</t>
  </si>
  <si>
    <t>Манилов</t>
  </si>
  <si>
    <t>Яр</t>
  </si>
  <si>
    <t>Шералиев</t>
  </si>
  <si>
    <t>Ал-Ваарис</t>
  </si>
  <si>
    <t>Чынгызович</t>
  </si>
  <si>
    <t>Иванова</t>
  </si>
  <si>
    <t>Давыдовна</t>
  </si>
  <si>
    <t>Шуман</t>
  </si>
  <si>
    <t>Изабэлла</t>
  </si>
  <si>
    <t>Григорьева</t>
  </si>
  <si>
    <t>Аксинья</t>
  </si>
  <si>
    <t>Мухамадуллина</t>
  </si>
  <si>
    <t>Камилла</t>
  </si>
  <si>
    <t>Кропачева</t>
  </si>
  <si>
    <t>Булка</t>
  </si>
  <si>
    <t>Пирогова</t>
  </si>
  <si>
    <t>Савосина</t>
  </si>
  <si>
    <t>Васильевна</t>
  </si>
  <si>
    <t>Абдыкалыков</t>
  </si>
  <si>
    <t>Медер</t>
  </si>
  <si>
    <t>Марсович</t>
  </si>
  <si>
    <t>Байдаев</t>
  </si>
  <si>
    <t>Дюкарев</t>
  </si>
  <si>
    <t>Демьян</t>
  </si>
  <si>
    <t>Григорьевич</t>
  </si>
  <si>
    <t>Керин</t>
  </si>
  <si>
    <t>Сургутский</t>
  </si>
  <si>
    <t>Анатольевич</t>
  </si>
  <si>
    <t>Башкатов</t>
  </si>
  <si>
    <t>Тэседо</t>
  </si>
  <si>
    <t>Ярослав</t>
  </si>
  <si>
    <t>Ямщиков</t>
  </si>
  <si>
    <t>Кайрис</t>
  </si>
  <si>
    <t>Алина</t>
  </si>
  <si>
    <t>Альбертовна</t>
  </si>
  <si>
    <t>Козловская</t>
  </si>
  <si>
    <t>Ксения</t>
  </si>
  <si>
    <t>Дмитриева</t>
  </si>
  <si>
    <t>Яна</t>
  </si>
  <si>
    <t>Лырмина</t>
  </si>
  <si>
    <t>Амелия</t>
  </si>
  <si>
    <t>Столыпина</t>
  </si>
  <si>
    <t>Эмма</t>
  </si>
  <si>
    <t>Шевченко</t>
  </si>
  <si>
    <t>Кира</t>
  </si>
  <si>
    <t>Игоревна</t>
  </si>
  <si>
    <t>Геннадьевна</t>
  </si>
  <si>
    <t>Бакланов</t>
  </si>
  <si>
    <t>Степан</t>
  </si>
  <si>
    <t>Сайтиев</t>
  </si>
  <si>
    <t>Имран</t>
  </si>
  <si>
    <t>Рамазанович</t>
  </si>
  <si>
    <t>Панин</t>
  </si>
  <si>
    <t>Илья</t>
  </si>
  <si>
    <t>Еремин</t>
  </si>
  <si>
    <t>Коротких</t>
  </si>
  <si>
    <t>Спартак</t>
  </si>
  <si>
    <t>Бухарева</t>
  </si>
  <si>
    <t>Волошина</t>
  </si>
  <si>
    <t>Руслана</t>
  </si>
  <si>
    <t>Демьяненко</t>
  </si>
  <si>
    <t>Виктория</t>
  </si>
  <si>
    <t>Молчанова</t>
  </si>
  <si>
    <t>Петухова</t>
  </si>
  <si>
    <t>Алиса</t>
  </si>
  <si>
    <t>Казаку</t>
  </si>
  <si>
    <t>Вера</t>
  </si>
  <si>
    <t>Кильмагир</t>
  </si>
  <si>
    <t>Уланкин</t>
  </si>
  <si>
    <t>Ратмир</t>
  </si>
  <si>
    <t>Урматович</t>
  </si>
  <si>
    <t xml:space="preserve">ГЛ. СЕКРЕТАРЬ СОРЕВНОВАНИЙ                                  </t>
  </si>
  <si>
    <t>МУНИЦИПАЛЬНЫЙ ЭТАП ВСЕРОССИЙСКИХ СПОРТИВНЫХ СОРЕВНОВАНИЙ (ИГР) ШКОЛЬНИКОВ ПРЕЗИДЕНТСКИЕ СОСТЯЗАНИЯ</t>
  </si>
  <si>
    <t>ЭТАП</t>
  </si>
  <si>
    <t>КРУГИ</t>
  </si>
  <si>
    <t>600 м – девушка</t>
  </si>
  <si>
    <t>600 м – юноша</t>
  </si>
  <si>
    <t>400 м – девушка</t>
  </si>
  <si>
    <t>400 м – юноша</t>
  </si>
  <si>
    <t>200 м – девушка</t>
  </si>
  <si>
    <t>200 м – юноша</t>
  </si>
  <si>
    <t>100 м – девушка</t>
  </si>
  <si>
    <t>100 м – юноша</t>
  </si>
  <si>
    <t>КОМАНДА:</t>
  </si>
  <si>
    <t>Яр Даниил</t>
  </si>
  <si>
    <t>Силкина Арина</t>
  </si>
  <si>
    <t>Каярина Камила</t>
  </si>
  <si>
    <t>16,05,571</t>
  </si>
  <si>
    <t>сошёл</t>
  </si>
  <si>
    <t>13,07,021</t>
  </si>
  <si>
    <t>Поляков Марк</t>
  </si>
  <si>
    <t>Соснин Трофим</t>
  </si>
  <si>
    <t xml:space="preserve">Кузнецова Анна </t>
  </si>
  <si>
    <t>13,29,415</t>
  </si>
  <si>
    <t>неявка</t>
  </si>
  <si>
    <t>Андреев Павел</t>
  </si>
  <si>
    <t>Панжуков Андрей</t>
  </si>
  <si>
    <t>Шигина Софья</t>
  </si>
  <si>
    <t>-</t>
  </si>
  <si>
    <t>Абдыкалыков Медер</t>
  </si>
  <si>
    <t>Байдаев Руслан</t>
  </si>
  <si>
    <t>Дюкарев Демьян</t>
  </si>
  <si>
    <t>Керин Роман</t>
  </si>
  <si>
    <t>Сургутский Максим</t>
  </si>
  <si>
    <t>Ямщиков Ярослав</t>
  </si>
  <si>
    <t>Кайрис Алина</t>
  </si>
  <si>
    <t>Козловская Ксения</t>
  </si>
  <si>
    <t>Дмитриева Яна</t>
  </si>
  <si>
    <t>Столыпина Эмма</t>
  </si>
  <si>
    <t>Шевченко Кира</t>
  </si>
  <si>
    <t>Яр Диана</t>
  </si>
  <si>
    <t>Тэседо Алина</t>
  </si>
  <si>
    <t>Бакланов Степан</t>
  </si>
  <si>
    <t>Попов Степан</t>
  </si>
  <si>
    <t>Сайтиев Имран</t>
  </si>
  <si>
    <t>Панин Александр</t>
  </si>
  <si>
    <t>Яптунэ Артем</t>
  </si>
  <si>
    <t>Яптунэ Илья</t>
  </si>
  <si>
    <t>Еремин Ярослав</t>
  </si>
  <si>
    <t>Коротких Спартак</t>
  </si>
  <si>
    <t>Бухарева Екатерина</t>
  </si>
  <si>
    <t>Волошина Руслана</t>
  </si>
  <si>
    <t>Демьяненко Виктория</t>
  </si>
  <si>
    <t>Молчанова Анна</t>
  </si>
  <si>
    <t>Бухарева Елизавета</t>
  </si>
  <si>
    <t>Кильмагир Екатерина</t>
  </si>
  <si>
    <t>Вахрушев Артем</t>
  </si>
  <si>
    <t>Котляров Артем</t>
  </si>
  <si>
    <t>Лебедев Дмитрий</t>
  </si>
  <si>
    <t>Мамедов Али</t>
  </si>
  <si>
    <t>Немчин Денис</t>
  </si>
  <si>
    <t>Салиев Алмаз</t>
  </si>
  <si>
    <t>Соловьев Никита</t>
  </si>
  <si>
    <t>Уланкин Ратмир</t>
  </si>
  <si>
    <t>Мирных Валерия</t>
  </si>
  <si>
    <t>Райсих Анна</t>
  </si>
  <si>
    <t>Салмина Ульяна</t>
  </si>
  <si>
    <t>Теплинская Дарья</t>
  </si>
  <si>
    <t>Токтоназарова Аяна</t>
  </si>
  <si>
    <t>Черникова Анжелика</t>
  </si>
  <si>
    <t>Чуприна Каролина</t>
  </si>
  <si>
    <t>Шахова Вероника</t>
  </si>
  <si>
    <t>5,22:5</t>
  </si>
  <si>
    <t>4,55:8</t>
  </si>
  <si>
    <t>4,48:9</t>
  </si>
  <si>
    <t>6,06:3</t>
  </si>
  <si>
    <t>5,12:9</t>
  </si>
  <si>
    <t>5,07:5</t>
  </si>
  <si>
    <t>5,26:4</t>
  </si>
  <si>
    <t>4,59:5</t>
  </si>
  <si>
    <t>5,36:4</t>
  </si>
  <si>
    <t>5,34:5</t>
  </si>
  <si>
    <t>7,20:3</t>
  </si>
  <si>
    <t>7,17:0</t>
  </si>
  <si>
    <t>6,23:2</t>
  </si>
  <si>
    <t>6,28:8</t>
  </si>
  <si>
    <t>6,00:1</t>
  </si>
  <si>
    <t>5,53:2</t>
  </si>
  <si>
    <t>5,08:4</t>
  </si>
  <si>
    <t>5,10:9</t>
  </si>
  <si>
    <t>5,01:8</t>
  </si>
  <si>
    <t>5,09:0</t>
  </si>
  <si>
    <t>5,41:7</t>
  </si>
  <si>
    <t>4,32:5</t>
  </si>
  <si>
    <t>5,38:8</t>
  </si>
  <si>
    <t>5,50:4</t>
  </si>
  <si>
    <t>5,41:4</t>
  </si>
  <si>
    <t>5,20:7</t>
  </si>
  <si>
    <t>5,55:5</t>
  </si>
  <si>
    <t>6,13:2</t>
  </si>
  <si>
    <t>5,29:0</t>
  </si>
  <si>
    <t>5,54:6</t>
  </si>
  <si>
    <t>4,44:7</t>
  </si>
  <si>
    <t>4,26:0</t>
  </si>
  <si>
    <t>5,30:8</t>
  </si>
  <si>
    <t>5,42:2</t>
  </si>
  <si>
    <t>4,47:3</t>
  </si>
  <si>
    <t>4,54:9</t>
  </si>
  <si>
    <t>4,38:7</t>
  </si>
  <si>
    <t>5,15:4</t>
  </si>
  <si>
    <t>5,15:6</t>
  </si>
  <si>
    <t>5,23:2</t>
  </si>
  <si>
    <t>5,37:0</t>
  </si>
  <si>
    <t>5,28:2</t>
  </si>
  <si>
    <t>5,01:3</t>
  </si>
  <si>
    <t>6,03:5</t>
  </si>
  <si>
    <t>4,40:7</t>
  </si>
  <si>
    <t>школа</t>
  </si>
  <si>
    <t>Казаку Вера</t>
  </si>
  <si>
    <t>Зорина Анна</t>
  </si>
  <si>
    <t>фи</t>
  </si>
  <si>
    <t>время</t>
  </si>
  <si>
    <t>14,36,825</t>
  </si>
  <si>
    <t>13,58,541</t>
  </si>
  <si>
    <t xml:space="preserve"> </t>
  </si>
  <si>
    <t>13,31,118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</si>
</sst>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sz val="12"/>
      <name val="Arial Cyr"/>
      <family val="2"/>
      <charset val="204"/>
    </font>
    <font>
      <b/>
      <sz val="14"/>
      <name val="Arial"/>
      <family val="2"/>
      <charset val="204"/>
    </font>
    <font>
      <b/>
      <sz val="16"/>
      <name val="Arial"/>
      <family val="2"/>
      <charset val="204"/>
    </font>
    <font>
      <b/>
      <sz val="14"/>
      <name val="Arial Cyr"/>
      <charset val="204"/>
    </font>
    <font>
      <sz val="14"/>
      <name val="Arial"/>
      <family val="2"/>
      <charset val="204"/>
    </font>
    <font>
      <sz val="14"/>
      <name val="Times New Roman"/>
      <family val="1"/>
      <charset val="204"/>
    </font>
    <font>
      <b/>
      <sz val="12"/>
      <name val="Arial Cyr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sz val="22"/>
      <color rgb="FFFF0000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Cambria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4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14" fillId="0" borderId="0"/>
  </cellStyleXfs>
  <cellXfs count="220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 vertical="center"/>
    </xf>
    <xf numFmtId="0" fontId="5" fillId="0" borderId="0" xfId="1" applyFont="1"/>
    <xf numFmtId="0" fontId="5" fillId="0" borderId="0" xfId="1" applyFont="1" applyFill="1"/>
    <xf numFmtId="0" fontId="7" fillId="0" borderId="0" xfId="1" applyFont="1" applyFill="1" applyBorder="1"/>
    <xf numFmtId="0" fontId="7" fillId="3" borderId="0" xfId="1" applyFont="1" applyFill="1" applyBorder="1"/>
    <xf numFmtId="0" fontId="6" fillId="0" borderId="0" xfId="1" applyFont="1" applyFill="1"/>
    <xf numFmtId="0" fontId="8" fillId="0" borderId="2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7" fillId="3" borderId="2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14" fontId="0" fillId="0" borderId="2" xfId="0" applyNumberFormat="1" applyBorder="1"/>
    <xf numFmtId="0" fontId="0" fillId="2" borderId="2" xfId="0" applyFill="1" applyBorder="1" applyAlignment="1">
      <alignment horizontal="center" vertical="center"/>
    </xf>
    <xf numFmtId="0" fontId="0" fillId="5" borderId="2" xfId="0" applyFill="1" applyBorder="1"/>
    <xf numFmtId="0" fontId="0" fillId="5" borderId="2" xfId="0" applyFill="1" applyBorder="1" applyAlignment="1">
      <alignment horizontal="center" vertical="center"/>
    </xf>
    <xf numFmtId="14" fontId="2" fillId="5" borderId="9" xfId="0" applyNumberFormat="1" applyFont="1" applyFill="1" applyBorder="1" applyAlignment="1">
      <alignment vertical="center" wrapText="1"/>
    </xf>
    <xf numFmtId="14" fontId="2" fillId="5" borderId="8" xfId="0" applyNumberFormat="1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7" fillId="0" borderId="4" xfId="1" applyFont="1" applyBorder="1" applyAlignment="1">
      <alignment horizontal="center" vertical="center" wrapText="1"/>
    </xf>
    <xf numFmtId="0" fontId="11" fillId="3" borderId="2" xfId="1" applyFont="1" applyFill="1" applyBorder="1" applyAlignment="1">
      <alignment horizontal="center" vertical="center" shrinkToFit="1"/>
    </xf>
    <xf numFmtId="0" fontId="10" fillId="0" borderId="0" xfId="1" applyFont="1" applyAlignment="1">
      <alignment horizontal="center" vertical="center"/>
    </xf>
    <xf numFmtId="0" fontId="3" fillId="5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0" fontId="11" fillId="3" borderId="2" xfId="1" applyFont="1" applyFill="1" applyBorder="1" applyAlignment="1">
      <alignment horizontal="center" vertical="center" shrinkToFit="1"/>
    </xf>
    <xf numFmtId="0" fontId="3" fillId="3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12" fillId="3" borderId="2" xfId="1" applyFont="1" applyFill="1" applyBorder="1" applyAlignment="1">
      <alignment horizontal="center" vertical="center"/>
    </xf>
    <xf numFmtId="0" fontId="23" fillId="0" borderId="0" xfId="1" applyFont="1" applyAlignment="1">
      <alignment horizontal="center" vertical="center"/>
    </xf>
    <xf numFmtId="0" fontId="12" fillId="0" borderId="0" xfId="1" applyFont="1" applyFill="1"/>
    <xf numFmtId="0" fontId="12" fillId="0" borderId="0" xfId="1" applyFont="1"/>
    <xf numFmtId="0" fontId="3" fillId="0" borderId="0" xfId="0" applyFont="1"/>
    <xf numFmtId="0" fontId="12" fillId="3" borderId="0" xfId="1" applyFont="1" applyFill="1" applyBorder="1"/>
    <xf numFmtId="0" fontId="12" fillId="0" borderId="0" xfId="1" applyFont="1" applyFill="1" applyBorder="1"/>
    <xf numFmtId="0" fontId="7" fillId="3" borderId="0" xfId="1" applyFont="1" applyFill="1" applyBorder="1" applyAlignment="1">
      <alignment horizontal="center" vertical="center"/>
    </xf>
    <xf numFmtId="0" fontId="11" fillId="3" borderId="0" xfId="1" applyFont="1" applyFill="1" applyBorder="1" applyAlignment="1">
      <alignment horizontal="center" vertical="center" shrinkToFit="1"/>
    </xf>
    <xf numFmtId="0" fontId="9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 wrapText="1"/>
    </xf>
    <xf numFmtId="0" fontId="12" fillId="3" borderId="0" xfId="1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23" fillId="0" borderId="0" xfId="1" applyFont="1" applyAlignment="1">
      <alignment horizontal="center" vertical="center" wrapText="1"/>
    </xf>
    <xf numFmtId="0" fontId="10" fillId="0" borderId="0" xfId="1" applyFont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left" vertical="center" wrapText="1" indent="1"/>
    </xf>
    <xf numFmtId="0" fontId="21" fillId="2" borderId="16" xfId="0" applyFont="1" applyFill="1" applyBorder="1" applyAlignment="1">
      <alignment horizontal="left" vertical="center" wrapText="1" indent="1"/>
    </xf>
    <xf numFmtId="0" fontId="21" fillId="2" borderId="17" xfId="0" applyFont="1" applyFill="1" applyBorder="1" applyAlignment="1">
      <alignment horizontal="left" vertical="center" wrapText="1" indent="1"/>
    </xf>
    <xf numFmtId="0" fontId="21" fillId="6" borderId="15" xfId="0" applyFont="1" applyFill="1" applyBorder="1" applyAlignment="1">
      <alignment horizontal="left" vertical="center" wrapText="1" indent="1"/>
    </xf>
    <xf numFmtId="0" fontId="21" fillId="6" borderId="16" xfId="0" applyFont="1" applyFill="1" applyBorder="1" applyAlignment="1">
      <alignment horizontal="left" vertical="center" wrapText="1" indent="1"/>
    </xf>
    <xf numFmtId="0" fontId="21" fillId="6" borderId="17" xfId="0" applyFont="1" applyFill="1" applyBorder="1" applyAlignment="1">
      <alignment horizontal="left" vertical="center" wrapText="1" indent="1"/>
    </xf>
    <xf numFmtId="0" fontId="21" fillId="5" borderId="15" xfId="0" applyFont="1" applyFill="1" applyBorder="1" applyAlignment="1">
      <alignment horizontal="left" vertical="center" wrapText="1" indent="1"/>
    </xf>
    <xf numFmtId="0" fontId="21" fillId="5" borderId="16" xfId="0" applyFont="1" applyFill="1" applyBorder="1" applyAlignment="1">
      <alignment horizontal="left" vertical="center" wrapText="1" indent="1"/>
    </xf>
    <xf numFmtId="0" fontId="21" fillId="5" borderId="17" xfId="0" applyFont="1" applyFill="1" applyBorder="1" applyAlignment="1">
      <alignment horizontal="left" vertical="center" wrapText="1" indent="1"/>
    </xf>
    <xf numFmtId="0" fontId="21" fillId="4" borderId="15" xfId="0" applyFont="1" applyFill="1" applyBorder="1" applyAlignment="1">
      <alignment horizontal="left" vertical="center" wrapText="1" indent="1"/>
    </xf>
    <xf numFmtId="0" fontId="21" fillId="4" borderId="16" xfId="0" applyFont="1" applyFill="1" applyBorder="1" applyAlignment="1">
      <alignment horizontal="left" vertical="center" wrapText="1" indent="1"/>
    </xf>
    <xf numFmtId="0" fontId="21" fillId="4" borderId="17" xfId="0" applyFont="1" applyFill="1" applyBorder="1" applyAlignment="1">
      <alignment horizontal="left" vertical="center" wrapText="1" indent="1"/>
    </xf>
    <xf numFmtId="0" fontId="15" fillId="0" borderId="4" xfId="0" applyFont="1" applyBorder="1" applyAlignment="1">
      <alignment horizontal="center" vertical="center"/>
    </xf>
    <xf numFmtId="0" fontId="15" fillId="2" borderId="18" xfId="0" applyFont="1" applyFill="1" applyBorder="1" applyAlignment="1"/>
    <xf numFmtId="0" fontId="15" fillId="2" borderId="14" xfId="0" applyFont="1" applyFill="1" applyBorder="1" applyAlignment="1">
      <alignment horizontal="center"/>
    </xf>
    <xf numFmtId="0" fontId="15" fillId="2" borderId="5" xfId="0" applyFont="1" applyFill="1" applyBorder="1" applyAlignment="1">
      <alignment vertical="center" wrapText="1"/>
    </xf>
    <xf numFmtId="0" fontId="22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15" fillId="2" borderId="13" xfId="0" applyFont="1" applyFill="1" applyBorder="1" applyAlignment="1"/>
    <xf numFmtId="0" fontId="15" fillId="2" borderId="6" xfId="0" applyFont="1" applyFill="1" applyBorder="1" applyAlignment="1">
      <alignment horizontal="center"/>
    </xf>
    <xf numFmtId="0" fontId="3" fillId="2" borderId="2" xfId="0" quotePrefix="1" applyFont="1" applyFill="1" applyBorder="1" applyAlignment="1">
      <alignment horizontal="center" vertical="center"/>
    </xf>
    <xf numFmtId="0" fontId="15" fillId="2" borderId="19" xfId="0" applyFont="1" applyFill="1" applyBorder="1" applyAlignment="1"/>
    <xf numFmtId="0" fontId="0" fillId="2" borderId="7" xfId="0" applyFill="1" applyBorder="1"/>
    <xf numFmtId="14" fontId="15" fillId="2" borderId="10" xfId="0" applyNumberFormat="1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left"/>
    </xf>
    <xf numFmtId="14" fontId="15" fillId="2" borderId="11" xfId="0" applyNumberFormat="1" applyFont="1" applyFill="1" applyBorder="1" applyAlignment="1">
      <alignment vertical="center" wrapText="1"/>
    </xf>
    <xf numFmtId="0" fontId="0" fillId="7" borderId="2" xfId="0" applyFill="1" applyBorder="1"/>
    <xf numFmtId="0" fontId="15" fillId="7" borderId="14" xfId="0" applyFont="1" applyFill="1" applyBorder="1" applyAlignment="1">
      <alignment horizontal="center"/>
    </xf>
    <xf numFmtId="0" fontId="21" fillId="7" borderId="15" xfId="0" applyFont="1" applyFill="1" applyBorder="1" applyAlignment="1">
      <alignment horizontal="left" vertical="center" wrapText="1" indent="1"/>
    </xf>
    <xf numFmtId="14" fontId="15" fillId="7" borderId="11" xfId="0" applyNumberFormat="1" applyFont="1" applyFill="1" applyBorder="1" applyAlignment="1">
      <alignment vertical="center" wrapText="1"/>
    </xf>
    <xf numFmtId="0" fontId="3" fillId="7" borderId="2" xfId="0" applyFont="1" applyFill="1" applyBorder="1" applyAlignment="1">
      <alignment horizontal="left"/>
    </xf>
    <xf numFmtId="0" fontId="0" fillId="7" borderId="2" xfId="0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17" fillId="7" borderId="2" xfId="0" applyFont="1" applyFill="1" applyBorder="1" applyAlignment="1">
      <alignment horizontal="center" vertical="center"/>
    </xf>
    <xf numFmtId="0" fontId="16" fillId="7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15" fillId="7" borderId="6" xfId="0" applyFont="1" applyFill="1" applyBorder="1" applyAlignment="1">
      <alignment horizontal="center"/>
    </xf>
    <xf numFmtId="0" fontId="21" fillId="7" borderId="16" xfId="0" applyFont="1" applyFill="1" applyBorder="1" applyAlignment="1">
      <alignment horizontal="left" vertical="center" wrapText="1" indent="1"/>
    </xf>
    <xf numFmtId="14" fontId="2" fillId="7" borderId="9" xfId="0" applyNumberFormat="1" applyFont="1" applyFill="1" applyBorder="1" applyAlignment="1">
      <alignment vertical="center" wrapText="1"/>
    </xf>
    <xf numFmtId="14" fontId="2" fillId="7" borderId="8" xfId="0" applyNumberFormat="1" applyFont="1" applyFill="1" applyBorder="1" applyAlignment="1">
      <alignment vertical="center" wrapText="1"/>
    </xf>
    <xf numFmtId="0" fontId="3" fillId="7" borderId="7" xfId="0" applyFont="1" applyFill="1" applyBorder="1" applyAlignment="1"/>
    <xf numFmtId="0" fontId="0" fillId="8" borderId="2" xfId="0" applyFill="1" applyBorder="1"/>
    <xf numFmtId="0" fontId="15" fillId="8" borderId="14" xfId="0" applyFont="1" applyFill="1" applyBorder="1" applyAlignment="1">
      <alignment horizontal="center"/>
    </xf>
    <xf numFmtId="0" fontId="0" fillId="8" borderId="2" xfId="0" applyFill="1" applyBorder="1" applyAlignment="1">
      <alignment horizontal="center" vertical="center"/>
    </xf>
    <xf numFmtId="14" fontId="15" fillId="8" borderId="8" xfId="0" applyNumberFormat="1" applyFont="1" applyFill="1" applyBorder="1" applyAlignment="1">
      <alignment vertical="center" wrapText="1"/>
    </xf>
    <xf numFmtId="0" fontId="3" fillId="8" borderId="2" xfId="0" applyFont="1" applyFill="1" applyBorder="1" applyAlignment="1">
      <alignment horizontal="center"/>
    </xf>
    <xf numFmtId="0" fontId="17" fillId="8" borderId="2" xfId="0" applyFont="1" applyFill="1" applyBorder="1" applyAlignment="1">
      <alignment horizontal="center" vertical="center"/>
    </xf>
    <xf numFmtId="0" fontId="16" fillId="8" borderId="2" xfId="0" applyFont="1" applyFill="1" applyBorder="1" applyAlignment="1">
      <alignment horizontal="center"/>
    </xf>
    <xf numFmtId="0" fontId="15" fillId="8" borderId="6" xfId="0" applyFont="1" applyFill="1" applyBorder="1" applyAlignment="1">
      <alignment horizontal="center"/>
    </xf>
    <xf numFmtId="14" fontId="2" fillId="8" borderId="8" xfId="0" applyNumberFormat="1" applyFont="1" applyFill="1" applyBorder="1" applyAlignment="1">
      <alignment vertical="center" wrapText="1"/>
    </xf>
    <xf numFmtId="0" fontId="0" fillId="8" borderId="2" xfId="0" applyFill="1" applyBorder="1" applyAlignment="1">
      <alignment horizontal="center"/>
    </xf>
    <xf numFmtId="0" fontId="3" fillId="8" borderId="2" xfId="0" applyFont="1" applyFill="1" applyBorder="1" applyAlignment="1">
      <alignment horizontal="left"/>
    </xf>
    <xf numFmtId="14" fontId="20" fillId="8" borderId="9" xfId="0" applyNumberFormat="1" applyFont="1" applyFill="1" applyBorder="1" applyAlignment="1">
      <alignment horizontal="center" vertical="center" wrapText="1"/>
    </xf>
    <xf numFmtId="14" fontId="20" fillId="8" borderId="8" xfId="0" applyNumberFormat="1" applyFont="1" applyFill="1" applyBorder="1" applyAlignment="1">
      <alignment horizontal="center" vertical="center" wrapText="1"/>
    </xf>
    <xf numFmtId="14" fontId="18" fillId="8" borderId="8" xfId="0" applyNumberFormat="1" applyFont="1" applyFill="1" applyBorder="1" applyAlignment="1">
      <alignment vertical="center" wrapText="1"/>
    </xf>
    <xf numFmtId="14" fontId="18" fillId="8" borderId="8" xfId="0" applyNumberFormat="1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horizontal="center"/>
    </xf>
    <xf numFmtId="0" fontId="0" fillId="6" borderId="2" xfId="0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/>
    </xf>
    <xf numFmtId="0" fontId="17" fillId="6" borderId="2" xfId="0" applyFont="1" applyFill="1" applyBorder="1" applyAlignment="1">
      <alignment horizontal="center" vertical="center"/>
    </xf>
    <xf numFmtId="0" fontId="15" fillId="6" borderId="6" xfId="0" applyFont="1" applyFill="1" applyBorder="1" applyAlignment="1">
      <alignment horizontal="center"/>
    </xf>
    <xf numFmtId="0" fontId="15" fillId="5" borderId="14" xfId="0" applyFont="1" applyFill="1" applyBorder="1" applyAlignment="1">
      <alignment horizontal="center"/>
    </xf>
    <xf numFmtId="0" fontId="17" fillId="5" borderId="2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/>
    </xf>
    <xf numFmtId="0" fontId="15" fillId="5" borderId="6" xfId="0" applyFont="1" applyFill="1" applyBorder="1" applyAlignment="1">
      <alignment horizontal="center"/>
    </xf>
    <xf numFmtId="14" fontId="0" fillId="5" borderId="2" xfId="0" applyNumberFormat="1" applyFill="1" applyBorder="1"/>
    <xf numFmtId="0" fontId="0" fillId="5" borderId="0" xfId="0" applyFill="1"/>
    <xf numFmtId="14" fontId="19" fillId="5" borderId="9" xfId="0" applyNumberFormat="1" applyFont="1" applyFill="1" applyBorder="1" applyAlignment="1">
      <alignment horizontal="center" vertical="center" wrapText="1"/>
    </xf>
    <xf numFmtId="14" fontId="19" fillId="5" borderId="8" xfId="0" applyNumberFormat="1" applyFont="1" applyFill="1" applyBorder="1" applyAlignment="1">
      <alignment horizontal="center" vertical="center" wrapText="1"/>
    </xf>
    <xf numFmtId="0" fontId="0" fillId="6" borderId="0" xfId="0" applyFill="1"/>
    <xf numFmtId="0" fontId="0" fillId="4" borderId="0" xfId="0" applyFill="1"/>
    <xf numFmtId="0" fontId="15" fillId="4" borderId="14" xfId="0" applyFont="1" applyFill="1" applyBorder="1" applyAlignment="1">
      <alignment horizontal="center"/>
    </xf>
    <xf numFmtId="0" fontId="0" fillId="4" borderId="2" xfId="0" applyFill="1" applyBorder="1"/>
    <xf numFmtId="0" fontId="0" fillId="4" borderId="2" xfId="0" applyFill="1" applyBorder="1" applyAlignment="1">
      <alignment horizontal="center" vertical="center"/>
    </xf>
    <xf numFmtId="14" fontId="19" fillId="4" borderId="8" xfId="0" applyNumberFormat="1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15" fillId="4" borderId="6" xfId="0" applyFont="1" applyFill="1" applyBorder="1" applyAlignment="1">
      <alignment horizontal="center"/>
    </xf>
    <xf numFmtId="14" fontId="21" fillId="2" borderId="12" xfId="0" applyNumberFormat="1" applyFont="1" applyFill="1" applyBorder="1" applyAlignment="1">
      <alignment horizontal="center" vertical="center" wrapText="1"/>
    </xf>
    <xf numFmtId="14" fontId="0" fillId="4" borderId="2" xfId="0" applyNumberFormat="1" applyFill="1" applyBorder="1"/>
    <xf numFmtId="14" fontId="0" fillId="4" borderId="0" xfId="0" applyNumberFormat="1" applyFill="1"/>
    <xf numFmtId="14" fontId="0" fillId="6" borderId="0" xfId="0" applyNumberFormat="1" applyFill="1"/>
    <xf numFmtId="0" fontId="3" fillId="0" borderId="4" xfId="0" applyFont="1" applyBorder="1" applyAlignment="1">
      <alignment horizontal="center"/>
    </xf>
    <xf numFmtId="0" fontId="3" fillId="3" borderId="30" xfId="0" applyFont="1" applyFill="1" applyBorder="1" applyAlignment="1">
      <alignment horizontal="left"/>
    </xf>
    <xf numFmtId="0" fontId="3" fillId="3" borderId="32" xfId="0" applyFont="1" applyFill="1" applyBorder="1" applyAlignment="1">
      <alignment horizontal="left"/>
    </xf>
    <xf numFmtId="0" fontId="3" fillId="3" borderId="26" xfId="0" applyFont="1" applyFill="1" applyBorder="1" applyAlignment="1">
      <alignment horizontal="left"/>
    </xf>
    <xf numFmtId="0" fontId="25" fillId="0" borderId="2" xfId="0" applyFont="1" applyBorder="1"/>
    <xf numFmtId="0" fontId="26" fillId="0" borderId="2" xfId="0" applyFont="1" applyBorder="1"/>
    <xf numFmtId="14" fontId="21" fillId="8" borderId="12" xfId="0" applyNumberFormat="1" applyFont="1" applyFill="1" applyBorder="1" applyAlignment="1">
      <alignment horizontal="center" vertical="center" wrapText="1"/>
    </xf>
    <xf numFmtId="0" fontId="22" fillId="8" borderId="2" xfId="0" applyFont="1" applyFill="1" applyBorder="1" applyAlignment="1">
      <alignment vertical="center" wrapText="1"/>
    </xf>
    <xf numFmtId="14" fontId="0" fillId="8" borderId="2" xfId="0" applyNumberFormat="1" applyFill="1" applyBorder="1"/>
    <xf numFmtId="0" fontId="27" fillId="3" borderId="22" xfId="0" applyFont="1" applyFill="1" applyBorder="1" applyAlignment="1">
      <alignment horizontal="center" vertical="center"/>
    </xf>
    <xf numFmtId="1" fontId="27" fillId="3" borderId="22" xfId="0" applyNumberFormat="1" applyFont="1" applyFill="1" applyBorder="1" applyAlignment="1">
      <alignment horizontal="center" vertical="center"/>
    </xf>
    <xf numFmtId="0" fontId="27" fillId="3" borderId="31" xfId="0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1" fontId="27" fillId="3" borderId="1" xfId="0" applyNumberFormat="1" applyFont="1" applyFill="1" applyBorder="1" applyAlignment="1">
      <alignment horizontal="center" vertical="center"/>
    </xf>
    <xf numFmtId="0" fontId="27" fillId="3" borderId="27" xfId="0" applyFont="1" applyFill="1" applyBorder="1" applyAlignment="1">
      <alignment horizontal="center" vertical="center"/>
    </xf>
    <xf numFmtId="1" fontId="27" fillId="3" borderId="27" xfId="0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24" fillId="3" borderId="21" xfId="0" applyFont="1" applyFill="1" applyBorder="1" applyAlignment="1">
      <alignment horizontal="center" vertical="center"/>
    </xf>
    <xf numFmtId="0" fontId="24" fillId="3" borderId="3" xfId="0" applyFont="1" applyFill="1" applyBorder="1" applyAlignment="1">
      <alignment horizontal="center" vertical="center"/>
    </xf>
    <xf numFmtId="0" fontId="24" fillId="3" borderId="27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4" fillId="3" borderId="23" xfId="0" applyFont="1" applyFill="1" applyBorder="1" applyAlignment="1">
      <alignment horizontal="center" vertical="center"/>
    </xf>
    <xf numFmtId="0" fontId="24" fillId="3" borderId="25" xfId="0" applyFont="1" applyFill="1" applyBorder="1" applyAlignment="1">
      <alignment horizontal="center" vertical="center"/>
    </xf>
    <xf numFmtId="0" fontId="24" fillId="3" borderId="28" xfId="0" applyFont="1" applyFill="1" applyBorder="1" applyAlignment="1">
      <alignment horizontal="center" vertical="center"/>
    </xf>
    <xf numFmtId="0" fontId="23" fillId="0" borderId="0" xfId="1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4" fillId="3" borderId="34" xfId="0" applyFont="1" applyFill="1" applyBorder="1" applyAlignment="1">
      <alignment horizontal="center" vertical="center"/>
    </xf>
    <xf numFmtId="0" fontId="24" fillId="3" borderId="35" xfId="0" applyFont="1" applyFill="1" applyBorder="1" applyAlignment="1">
      <alignment horizontal="center" vertical="center"/>
    </xf>
    <xf numFmtId="0" fontId="24" fillId="3" borderId="30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3" fillId="0" borderId="14" xfId="1" applyFont="1" applyBorder="1" applyAlignment="1">
      <alignment horizontal="center" vertical="center"/>
    </xf>
    <xf numFmtId="0" fontId="23" fillId="0" borderId="0" xfId="1" applyFont="1" applyAlignment="1">
      <alignment horizontal="center" vertical="center" wrapText="1"/>
    </xf>
    <xf numFmtId="0" fontId="10" fillId="0" borderId="0" xfId="1" applyFont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top" wrapText="1"/>
    </xf>
    <xf numFmtId="0" fontId="5" fillId="3" borderId="6" xfId="1" applyFont="1" applyFill="1" applyBorder="1" applyAlignment="1">
      <alignment horizontal="center" vertical="top" wrapText="1"/>
    </xf>
    <xf numFmtId="0" fontId="5" fillId="3" borderId="5" xfId="1" applyFont="1" applyFill="1" applyBorder="1" applyAlignment="1">
      <alignment horizontal="center" vertical="top" wrapText="1"/>
    </xf>
    <xf numFmtId="0" fontId="5" fillId="0" borderId="7" xfId="1" applyFont="1" applyFill="1" applyBorder="1" applyAlignment="1">
      <alignment horizontal="center" vertical="top" wrapText="1"/>
    </xf>
    <xf numFmtId="0" fontId="5" fillId="0" borderId="6" xfId="1" applyFont="1" applyFill="1" applyBorder="1" applyAlignment="1">
      <alignment horizontal="center" vertical="top" wrapText="1"/>
    </xf>
    <xf numFmtId="0" fontId="5" fillId="0" borderId="5" xfId="1" applyFont="1" applyFill="1" applyBorder="1" applyAlignment="1">
      <alignment horizontal="center" vertical="top" wrapText="1"/>
    </xf>
    <xf numFmtId="0" fontId="10" fillId="0" borderId="0" xfId="1" applyFont="1" applyAlignment="1">
      <alignment horizontal="center" vertical="center" wrapText="1"/>
    </xf>
    <xf numFmtId="0" fontId="10" fillId="0" borderId="14" xfId="1" applyFont="1" applyBorder="1" applyAlignment="1">
      <alignment horizontal="center" vertical="center"/>
    </xf>
    <xf numFmtId="0" fontId="13" fillId="0" borderId="7" xfId="1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0" fontId="13" fillId="0" borderId="5" xfId="1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/>
    </xf>
    <xf numFmtId="0" fontId="26" fillId="0" borderId="2" xfId="0" applyFont="1" applyBorder="1" applyAlignment="1">
      <alignment horizontal="left"/>
    </xf>
  </cellXfs>
  <cellStyles count="3">
    <cellStyle name="TableStyleLight1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53;&#1040;&#1058;&#1054;&#1051;&#1048;&#1049;/Desktop/&#1051;&#1080;&#1089;&#1090;%20Microsoft%20Excel%20(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53;&#1040;&#1058;&#1054;&#1051;&#1048;&#1049;/Downloads/F58COG3VQUAAXKASPQPJ%20(1)%20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53;&#1040;&#1058;&#1054;&#1051;&#1048;&#1049;/Downloads/&#1064;&#1057;&#1051;%20&#1058;&#1040;&#1041;&#1051;&#1048;&#1062;&#1040;%202018-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ндатка"/>
      <sheetName val="Лист2"/>
      <sheetName val="Лист3"/>
    </sheetNames>
    <sheetDataSet>
      <sheetData sheetId="0">
        <row r="1">
          <cell r="J1">
            <v>45030</v>
          </cell>
        </row>
        <row r="3">
          <cell r="G3">
            <v>40527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Лист1"/>
      <sheetName val="Лист2"/>
    </sheetNames>
    <sheetDataSet>
      <sheetData sheetId="0"/>
      <sheetData sheetId="1">
        <row r="5">
          <cell r="A5">
            <v>3250</v>
          </cell>
          <cell r="B5">
            <v>70</v>
          </cell>
          <cell r="C5">
            <v>100</v>
          </cell>
          <cell r="D5">
            <v>1</v>
          </cell>
          <cell r="E5">
            <v>48</v>
          </cell>
          <cell r="F5">
            <v>70</v>
          </cell>
          <cell r="G5">
            <v>-4</v>
          </cell>
          <cell r="H5" t="str">
            <v>-</v>
          </cell>
          <cell r="I5">
            <v>1</v>
          </cell>
          <cell r="J5">
            <v>3450</v>
          </cell>
          <cell r="K5">
            <v>70</v>
          </cell>
          <cell r="L5">
            <v>88</v>
          </cell>
          <cell r="M5">
            <v>1</v>
          </cell>
          <cell r="N5">
            <v>51</v>
          </cell>
          <cell r="O5">
            <v>70</v>
          </cell>
          <cell r="P5">
            <v>-2</v>
          </cell>
          <cell r="Q5" t="str">
            <v>-</v>
          </cell>
          <cell r="R5">
            <v>1</v>
          </cell>
          <cell r="U5">
            <v>3100</v>
          </cell>
          <cell r="V5">
            <v>70</v>
          </cell>
          <cell r="W5">
            <v>110</v>
          </cell>
          <cell r="X5">
            <v>2</v>
          </cell>
          <cell r="Y5">
            <v>46</v>
          </cell>
          <cell r="Z5">
            <v>70</v>
          </cell>
          <cell r="AA5">
            <v>-4</v>
          </cell>
          <cell r="AB5" t="str">
            <v>-</v>
          </cell>
          <cell r="AC5">
            <v>1</v>
          </cell>
          <cell r="AD5">
            <v>3250</v>
          </cell>
          <cell r="AE5">
            <v>70</v>
          </cell>
          <cell r="AF5">
            <v>100</v>
          </cell>
          <cell r="AG5">
            <v>2</v>
          </cell>
          <cell r="AH5">
            <v>48</v>
          </cell>
          <cell r="AI5">
            <v>70</v>
          </cell>
          <cell r="AJ5">
            <v>-2</v>
          </cell>
          <cell r="AK5" t="str">
            <v>-</v>
          </cell>
          <cell r="AL5">
            <v>1</v>
          </cell>
          <cell r="AN5">
            <v>3000</v>
          </cell>
          <cell r="AO5">
            <v>70</v>
          </cell>
          <cell r="AP5">
            <v>118</v>
          </cell>
          <cell r="AQ5">
            <v>3</v>
          </cell>
          <cell r="AR5">
            <v>44</v>
          </cell>
          <cell r="AS5">
            <v>70</v>
          </cell>
          <cell r="AT5">
            <v>-5</v>
          </cell>
          <cell r="AU5" t="str">
            <v>-</v>
          </cell>
          <cell r="AV5">
            <v>1</v>
          </cell>
          <cell r="AW5">
            <v>3150</v>
          </cell>
          <cell r="AX5">
            <v>70</v>
          </cell>
          <cell r="AY5">
            <v>107</v>
          </cell>
          <cell r="AZ5">
            <v>2</v>
          </cell>
          <cell r="BA5">
            <v>46</v>
          </cell>
          <cell r="BB5">
            <v>70</v>
          </cell>
          <cell r="BC5">
            <v>-3</v>
          </cell>
          <cell r="BD5">
            <v>1</v>
          </cell>
          <cell r="BE5">
            <v>1</v>
          </cell>
          <cell r="BG5">
            <v>2550</v>
          </cell>
          <cell r="BH5">
            <v>70</v>
          </cell>
          <cell r="BI5">
            <v>130</v>
          </cell>
          <cell r="BJ5">
            <v>4</v>
          </cell>
          <cell r="BK5">
            <v>43</v>
          </cell>
          <cell r="BL5">
            <v>70</v>
          </cell>
          <cell r="BM5">
            <v>-5</v>
          </cell>
          <cell r="BN5" t="str">
            <v>-</v>
          </cell>
          <cell r="BO5">
            <v>1</v>
          </cell>
          <cell r="BP5">
            <v>3100</v>
          </cell>
          <cell r="BQ5">
            <v>70</v>
          </cell>
          <cell r="BR5">
            <v>116</v>
          </cell>
          <cell r="BS5">
            <v>3</v>
          </cell>
          <cell r="BT5">
            <v>45</v>
          </cell>
          <cell r="BU5">
            <v>70</v>
          </cell>
          <cell r="BV5">
            <v>-3</v>
          </cell>
          <cell r="BW5">
            <v>2</v>
          </cell>
          <cell r="BX5">
            <v>1</v>
          </cell>
        </row>
        <row r="6">
          <cell r="A6">
            <v>3280</v>
          </cell>
          <cell r="B6">
            <v>69</v>
          </cell>
          <cell r="C6">
            <v>103</v>
          </cell>
          <cell r="D6">
            <v>2</v>
          </cell>
          <cell r="E6" t="str">
            <v>-</v>
          </cell>
          <cell r="F6">
            <v>69</v>
          </cell>
          <cell r="G6" t="str">
            <v>-</v>
          </cell>
          <cell r="H6" t="str">
            <v>-</v>
          </cell>
          <cell r="I6">
            <v>2</v>
          </cell>
          <cell r="J6">
            <v>3490</v>
          </cell>
          <cell r="K6">
            <v>69</v>
          </cell>
          <cell r="L6">
            <v>91</v>
          </cell>
          <cell r="M6">
            <v>2</v>
          </cell>
          <cell r="N6" t="str">
            <v>-</v>
          </cell>
          <cell r="O6">
            <v>69</v>
          </cell>
          <cell r="P6" t="str">
            <v>-</v>
          </cell>
          <cell r="Q6" t="str">
            <v>-</v>
          </cell>
          <cell r="R6">
            <v>2</v>
          </cell>
          <cell r="U6">
            <v>3130</v>
          </cell>
          <cell r="V6">
            <v>69</v>
          </cell>
          <cell r="W6">
            <v>113</v>
          </cell>
          <cell r="X6">
            <v>3</v>
          </cell>
          <cell r="Y6" t="str">
            <v>-</v>
          </cell>
          <cell r="Z6">
            <v>69</v>
          </cell>
          <cell r="AA6" t="str">
            <v>-</v>
          </cell>
          <cell r="AB6" t="str">
            <v>-</v>
          </cell>
          <cell r="AC6">
            <v>2</v>
          </cell>
          <cell r="AD6">
            <v>3290</v>
          </cell>
          <cell r="AE6">
            <v>69</v>
          </cell>
          <cell r="AF6">
            <v>103</v>
          </cell>
          <cell r="AG6">
            <v>3</v>
          </cell>
          <cell r="AH6" t="str">
            <v>-</v>
          </cell>
          <cell r="AI6">
            <v>69</v>
          </cell>
          <cell r="AJ6">
            <v>-1</v>
          </cell>
          <cell r="AK6">
            <v>1</v>
          </cell>
          <cell r="AL6">
            <v>2</v>
          </cell>
          <cell r="AN6">
            <v>3030</v>
          </cell>
          <cell r="AO6">
            <v>69</v>
          </cell>
          <cell r="AP6">
            <v>121</v>
          </cell>
          <cell r="AQ6">
            <v>4</v>
          </cell>
          <cell r="AR6" t="str">
            <v>-</v>
          </cell>
          <cell r="AS6">
            <v>69</v>
          </cell>
          <cell r="AT6">
            <v>-4</v>
          </cell>
          <cell r="AU6" t="str">
            <v>-</v>
          </cell>
          <cell r="AV6">
            <v>2</v>
          </cell>
          <cell r="AW6">
            <v>3180</v>
          </cell>
          <cell r="AX6">
            <v>69</v>
          </cell>
          <cell r="AY6">
            <v>110</v>
          </cell>
          <cell r="AZ6">
            <v>3</v>
          </cell>
          <cell r="BA6" t="str">
            <v>-</v>
          </cell>
          <cell r="BB6">
            <v>69</v>
          </cell>
          <cell r="BC6">
            <v>-2</v>
          </cell>
          <cell r="BD6">
            <v>2</v>
          </cell>
          <cell r="BE6">
            <v>2</v>
          </cell>
          <cell r="BG6">
            <v>2570</v>
          </cell>
          <cell r="BH6">
            <v>69</v>
          </cell>
          <cell r="BI6">
            <v>134</v>
          </cell>
          <cell r="BJ6">
            <v>5</v>
          </cell>
          <cell r="BK6" t="str">
            <v>-</v>
          </cell>
          <cell r="BL6">
            <v>69</v>
          </cell>
          <cell r="BM6">
            <v>-4</v>
          </cell>
          <cell r="BN6" t="str">
            <v>-</v>
          </cell>
          <cell r="BO6">
            <v>2</v>
          </cell>
          <cell r="BP6">
            <v>3130</v>
          </cell>
          <cell r="BQ6">
            <v>69</v>
          </cell>
          <cell r="BR6">
            <v>119</v>
          </cell>
          <cell r="BS6">
            <v>4</v>
          </cell>
          <cell r="BT6" t="str">
            <v>-</v>
          </cell>
          <cell r="BU6">
            <v>69</v>
          </cell>
          <cell r="BV6">
            <v>-2</v>
          </cell>
          <cell r="BW6">
            <v>3</v>
          </cell>
          <cell r="BX6">
            <v>2</v>
          </cell>
        </row>
        <row r="7">
          <cell r="A7">
            <v>3310</v>
          </cell>
          <cell r="B7">
            <v>68</v>
          </cell>
          <cell r="C7">
            <v>106</v>
          </cell>
          <cell r="D7">
            <v>3</v>
          </cell>
          <cell r="E7">
            <v>49</v>
          </cell>
          <cell r="F7">
            <v>68</v>
          </cell>
          <cell r="G7" t="str">
            <v>-</v>
          </cell>
          <cell r="H7" t="str">
            <v>-</v>
          </cell>
          <cell r="I7">
            <v>3</v>
          </cell>
          <cell r="J7">
            <v>3530</v>
          </cell>
          <cell r="K7">
            <v>68</v>
          </cell>
          <cell r="L7">
            <v>94</v>
          </cell>
          <cell r="M7">
            <v>3</v>
          </cell>
          <cell r="N7">
            <v>52</v>
          </cell>
          <cell r="O7">
            <v>68</v>
          </cell>
          <cell r="P7">
            <v>-1</v>
          </cell>
          <cell r="Q7" t="str">
            <v>-</v>
          </cell>
          <cell r="R7">
            <v>3</v>
          </cell>
          <cell r="U7">
            <v>3160</v>
          </cell>
          <cell r="V7">
            <v>68</v>
          </cell>
          <cell r="W7">
            <v>116</v>
          </cell>
          <cell r="X7">
            <v>4</v>
          </cell>
          <cell r="Y7">
            <v>47</v>
          </cell>
          <cell r="Z7">
            <v>68</v>
          </cell>
          <cell r="AA7">
            <v>-3</v>
          </cell>
          <cell r="AB7" t="str">
            <v>-</v>
          </cell>
          <cell r="AC7">
            <v>3</v>
          </cell>
          <cell r="AD7">
            <v>3330</v>
          </cell>
          <cell r="AE7">
            <v>68</v>
          </cell>
          <cell r="AF7">
            <v>106</v>
          </cell>
          <cell r="AG7">
            <v>4</v>
          </cell>
          <cell r="AH7">
            <v>49</v>
          </cell>
          <cell r="AI7">
            <v>68</v>
          </cell>
          <cell r="AJ7">
            <v>0</v>
          </cell>
          <cell r="AK7" t="str">
            <v>-</v>
          </cell>
          <cell r="AL7">
            <v>3</v>
          </cell>
          <cell r="AN7">
            <v>3060</v>
          </cell>
          <cell r="AO7">
            <v>68</v>
          </cell>
          <cell r="AP7">
            <v>124</v>
          </cell>
          <cell r="AQ7">
            <v>5</v>
          </cell>
          <cell r="AR7">
            <v>45</v>
          </cell>
          <cell r="AS7">
            <v>68</v>
          </cell>
          <cell r="AT7" t="str">
            <v>-</v>
          </cell>
          <cell r="AU7" t="str">
            <v>-</v>
          </cell>
          <cell r="AV7">
            <v>3</v>
          </cell>
          <cell r="AW7">
            <v>3210</v>
          </cell>
          <cell r="AX7">
            <v>68</v>
          </cell>
          <cell r="AY7">
            <v>113</v>
          </cell>
          <cell r="AZ7">
            <v>4</v>
          </cell>
          <cell r="BA7">
            <v>47</v>
          </cell>
          <cell r="BB7">
            <v>68</v>
          </cell>
          <cell r="BC7">
            <v>-1</v>
          </cell>
          <cell r="BD7">
            <v>3</v>
          </cell>
          <cell r="BE7">
            <v>3</v>
          </cell>
          <cell r="BG7">
            <v>2590</v>
          </cell>
          <cell r="BH7">
            <v>68</v>
          </cell>
          <cell r="BI7">
            <v>137</v>
          </cell>
          <cell r="BJ7">
            <v>6</v>
          </cell>
          <cell r="BK7">
            <v>44</v>
          </cell>
          <cell r="BL7">
            <v>68</v>
          </cell>
          <cell r="BM7" t="str">
            <v>-</v>
          </cell>
          <cell r="BN7" t="str">
            <v>-</v>
          </cell>
          <cell r="BO7">
            <v>3</v>
          </cell>
          <cell r="BP7">
            <v>3160</v>
          </cell>
          <cell r="BQ7">
            <v>68</v>
          </cell>
          <cell r="BR7">
            <v>122</v>
          </cell>
          <cell r="BS7">
            <v>5</v>
          </cell>
          <cell r="BT7">
            <v>46</v>
          </cell>
          <cell r="BU7">
            <v>68</v>
          </cell>
          <cell r="BV7">
            <v>-1</v>
          </cell>
          <cell r="BW7">
            <v>4</v>
          </cell>
          <cell r="BX7">
            <v>3</v>
          </cell>
        </row>
        <row r="8">
          <cell r="A8">
            <v>3340</v>
          </cell>
          <cell r="B8">
            <v>67</v>
          </cell>
          <cell r="C8">
            <v>109</v>
          </cell>
          <cell r="D8">
            <v>4</v>
          </cell>
          <cell r="E8" t="str">
            <v>-</v>
          </cell>
          <cell r="F8">
            <v>67</v>
          </cell>
          <cell r="G8">
            <v>-3</v>
          </cell>
          <cell r="H8" t="str">
            <v>-</v>
          </cell>
          <cell r="I8">
            <v>4</v>
          </cell>
          <cell r="J8">
            <v>3570</v>
          </cell>
          <cell r="K8">
            <v>67</v>
          </cell>
          <cell r="L8">
            <v>97</v>
          </cell>
          <cell r="M8">
            <v>4</v>
          </cell>
          <cell r="N8" t="str">
            <v>-</v>
          </cell>
          <cell r="O8">
            <v>67</v>
          </cell>
          <cell r="P8" t="str">
            <v>-</v>
          </cell>
          <cell r="Q8" t="str">
            <v>-</v>
          </cell>
          <cell r="R8">
            <v>4</v>
          </cell>
          <cell r="U8">
            <v>3190</v>
          </cell>
          <cell r="V8">
            <v>67</v>
          </cell>
          <cell r="W8">
            <v>119</v>
          </cell>
          <cell r="X8">
            <v>5</v>
          </cell>
          <cell r="Y8" t="str">
            <v>-</v>
          </cell>
          <cell r="Z8">
            <v>67</v>
          </cell>
          <cell r="AA8" t="str">
            <v>-</v>
          </cell>
          <cell r="AB8" t="str">
            <v>-</v>
          </cell>
          <cell r="AC8">
            <v>4</v>
          </cell>
          <cell r="AD8">
            <v>3370</v>
          </cell>
          <cell r="AE8">
            <v>67</v>
          </cell>
          <cell r="AF8">
            <v>108</v>
          </cell>
          <cell r="AG8">
            <v>5</v>
          </cell>
          <cell r="AH8" t="str">
            <v>-</v>
          </cell>
          <cell r="AI8">
            <v>67</v>
          </cell>
          <cell r="AJ8" t="str">
            <v>-</v>
          </cell>
          <cell r="AK8">
            <v>2</v>
          </cell>
          <cell r="AL8">
            <v>4</v>
          </cell>
          <cell r="AN8">
            <v>3090</v>
          </cell>
          <cell r="AO8">
            <v>67</v>
          </cell>
          <cell r="AP8">
            <v>127</v>
          </cell>
          <cell r="AQ8">
            <v>6</v>
          </cell>
          <cell r="AR8" t="str">
            <v>-</v>
          </cell>
          <cell r="AS8">
            <v>67</v>
          </cell>
          <cell r="AT8">
            <v>-3</v>
          </cell>
          <cell r="AU8" t="str">
            <v>-</v>
          </cell>
          <cell r="AV8">
            <v>4</v>
          </cell>
          <cell r="AW8">
            <v>3240</v>
          </cell>
          <cell r="AX8">
            <v>67</v>
          </cell>
          <cell r="AY8">
            <v>116</v>
          </cell>
          <cell r="AZ8">
            <v>5</v>
          </cell>
          <cell r="BA8" t="str">
            <v>-</v>
          </cell>
          <cell r="BB8">
            <v>67</v>
          </cell>
          <cell r="BC8">
            <v>0</v>
          </cell>
          <cell r="BD8">
            <v>4</v>
          </cell>
          <cell r="BE8">
            <v>4</v>
          </cell>
          <cell r="BG8">
            <v>3010</v>
          </cell>
          <cell r="BH8">
            <v>67</v>
          </cell>
          <cell r="BI8">
            <v>140</v>
          </cell>
          <cell r="BJ8">
            <v>7</v>
          </cell>
          <cell r="BK8" t="str">
            <v>-</v>
          </cell>
          <cell r="BL8">
            <v>67</v>
          </cell>
          <cell r="BM8">
            <v>-3</v>
          </cell>
          <cell r="BN8" t="str">
            <v>-</v>
          </cell>
          <cell r="BO8">
            <v>4</v>
          </cell>
          <cell r="BP8">
            <v>3190</v>
          </cell>
          <cell r="BQ8">
            <v>67</v>
          </cell>
          <cell r="BR8">
            <v>125</v>
          </cell>
          <cell r="BS8">
            <v>6</v>
          </cell>
          <cell r="BT8" t="str">
            <v>-</v>
          </cell>
          <cell r="BU8">
            <v>67</v>
          </cell>
          <cell r="BV8">
            <v>0</v>
          </cell>
          <cell r="BW8">
            <v>5</v>
          </cell>
          <cell r="BX8">
            <v>4</v>
          </cell>
        </row>
        <row r="9">
          <cell r="A9">
            <v>3370</v>
          </cell>
          <cell r="B9">
            <v>66</v>
          </cell>
          <cell r="C9">
            <v>112</v>
          </cell>
          <cell r="D9">
            <v>5</v>
          </cell>
          <cell r="E9">
            <v>5</v>
          </cell>
          <cell r="F9">
            <v>66</v>
          </cell>
          <cell r="G9" t="str">
            <v>-</v>
          </cell>
          <cell r="H9" t="str">
            <v>-</v>
          </cell>
          <cell r="I9">
            <v>5</v>
          </cell>
          <cell r="J9">
            <v>4010</v>
          </cell>
          <cell r="K9">
            <v>66</v>
          </cell>
          <cell r="L9">
            <v>100</v>
          </cell>
          <cell r="M9">
            <v>5</v>
          </cell>
          <cell r="N9">
            <v>53</v>
          </cell>
          <cell r="O9">
            <v>66</v>
          </cell>
          <cell r="P9">
            <v>0</v>
          </cell>
          <cell r="Q9" t="str">
            <v>-</v>
          </cell>
          <cell r="R9">
            <v>5</v>
          </cell>
          <cell r="U9">
            <v>3220</v>
          </cell>
          <cell r="V9">
            <v>66</v>
          </cell>
          <cell r="W9">
            <v>122</v>
          </cell>
          <cell r="X9">
            <v>6</v>
          </cell>
          <cell r="Y9">
            <v>48</v>
          </cell>
          <cell r="Z9">
            <v>66</v>
          </cell>
          <cell r="AA9">
            <v>-2</v>
          </cell>
          <cell r="AB9" t="str">
            <v>-</v>
          </cell>
          <cell r="AC9">
            <v>5</v>
          </cell>
          <cell r="AD9">
            <v>3410</v>
          </cell>
          <cell r="AE9">
            <v>66</v>
          </cell>
          <cell r="AF9">
            <v>110</v>
          </cell>
          <cell r="AG9" t="str">
            <v>-</v>
          </cell>
          <cell r="AH9">
            <v>5</v>
          </cell>
          <cell r="AI9">
            <v>66</v>
          </cell>
          <cell r="AJ9">
            <v>1</v>
          </cell>
          <cell r="AK9" t="str">
            <v>-</v>
          </cell>
          <cell r="AL9">
            <v>5</v>
          </cell>
          <cell r="AN9">
            <v>3120</v>
          </cell>
          <cell r="AO9">
            <v>66</v>
          </cell>
          <cell r="AP9">
            <v>130</v>
          </cell>
          <cell r="AQ9">
            <v>7</v>
          </cell>
          <cell r="AR9" t="str">
            <v>-</v>
          </cell>
          <cell r="AS9">
            <v>66</v>
          </cell>
          <cell r="AT9" t="str">
            <v>-</v>
          </cell>
          <cell r="AU9" t="str">
            <v>-</v>
          </cell>
          <cell r="AV9">
            <v>5</v>
          </cell>
          <cell r="AW9">
            <v>3270</v>
          </cell>
          <cell r="AX9">
            <v>66</v>
          </cell>
          <cell r="AY9">
            <v>119</v>
          </cell>
          <cell r="AZ9">
            <v>6</v>
          </cell>
          <cell r="BA9">
            <v>48</v>
          </cell>
          <cell r="BB9">
            <v>66</v>
          </cell>
          <cell r="BC9">
            <v>1</v>
          </cell>
          <cell r="BD9">
            <v>5</v>
          </cell>
          <cell r="BE9">
            <v>5</v>
          </cell>
          <cell r="BG9">
            <v>3030</v>
          </cell>
          <cell r="BH9">
            <v>66</v>
          </cell>
          <cell r="BI9">
            <v>143</v>
          </cell>
          <cell r="BJ9">
            <v>8</v>
          </cell>
          <cell r="BK9" t="str">
            <v>-</v>
          </cell>
          <cell r="BL9">
            <v>66</v>
          </cell>
          <cell r="BM9" t="str">
            <v>-</v>
          </cell>
          <cell r="BN9" t="str">
            <v>-</v>
          </cell>
          <cell r="BO9">
            <v>5</v>
          </cell>
          <cell r="BP9">
            <v>3220</v>
          </cell>
          <cell r="BQ9">
            <v>66</v>
          </cell>
          <cell r="BR9">
            <v>128</v>
          </cell>
          <cell r="BS9">
            <v>7</v>
          </cell>
          <cell r="BT9">
            <v>47</v>
          </cell>
          <cell r="BU9">
            <v>66</v>
          </cell>
          <cell r="BV9" t="str">
            <v>-</v>
          </cell>
          <cell r="BW9">
            <v>6</v>
          </cell>
          <cell r="BX9">
            <v>5</v>
          </cell>
        </row>
        <row r="10">
          <cell r="A10">
            <v>3400</v>
          </cell>
          <cell r="B10">
            <v>65</v>
          </cell>
          <cell r="C10">
            <v>115</v>
          </cell>
          <cell r="D10">
            <v>6</v>
          </cell>
          <cell r="E10" t="str">
            <v>-</v>
          </cell>
          <cell r="F10">
            <v>65</v>
          </cell>
          <cell r="G10" t="str">
            <v>-</v>
          </cell>
          <cell r="H10" t="str">
            <v>-</v>
          </cell>
          <cell r="I10">
            <v>6</v>
          </cell>
          <cell r="J10">
            <v>4050</v>
          </cell>
          <cell r="K10">
            <v>65</v>
          </cell>
          <cell r="L10">
            <v>102</v>
          </cell>
          <cell r="M10" t="str">
            <v>-</v>
          </cell>
          <cell r="N10" t="str">
            <v>-</v>
          </cell>
          <cell r="O10">
            <v>65</v>
          </cell>
          <cell r="P10" t="str">
            <v>-</v>
          </cell>
          <cell r="Q10" t="str">
            <v>-</v>
          </cell>
          <cell r="R10">
            <v>6</v>
          </cell>
          <cell r="U10">
            <v>3250</v>
          </cell>
          <cell r="V10">
            <v>65</v>
          </cell>
          <cell r="W10">
            <v>125</v>
          </cell>
          <cell r="X10">
            <v>7</v>
          </cell>
          <cell r="Y10" t="str">
            <v>-</v>
          </cell>
          <cell r="Z10">
            <v>65</v>
          </cell>
          <cell r="AA10" t="str">
            <v>-</v>
          </cell>
          <cell r="AB10" t="str">
            <v>-</v>
          </cell>
          <cell r="AC10">
            <v>6</v>
          </cell>
          <cell r="AD10">
            <v>3450</v>
          </cell>
          <cell r="AE10">
            <v>65</v>
          </cell>
          <cell r="AF10">
            <v>112</v>
          </cell>
          <cell r="AG10">
            <v>6</v>
          </cell>
          <cell r="AH10" t="str">
            <v>-</v>
          </cell>
          <cell r="AI10">
            <v>65</v>
          </cell>
          <cell r="AJ10" t="str">
            <v>-</v>
          </cell>
          <cell r="AK10">
            <v>3</v>
          </cell>
          <cell r="AL10">
            <v>6</v>
          </cell>
          <cell r="AN10">
            <v>3150</v>
          </cell>
          <cell r="AO10">
            <v>65</v>
          </cell>
          <cell r="AP10">
            <v>133</v>
          </cell>
          <cell r="AQ10">
            <v>8</v>
          </cell>
          <cell r="AR10">
            <v>46</v>
          </cell>
          <cell r="AS10">
            <v>65</v>
          </cell>
          <cell r="AT10">
            <v>-2</v>
          </cell>
          <cell r="AU10" t="str">
            <v>-</v>
          </cell>
          <cell r="AV10">
            <v>6</v>
          </cell>
          <cell r="AW10">
            <v>3300</v>
          </cell>
          <cell r="AX10">
            <v>65</v>
          </cell>
          <cell r="AY10">
            <v>122</v>
          </cell>
          <cell r="AZ10">
            <v>7</v>
          </cell>
          <cell r="BA10" t="str">
            <v>-</v>
          </cell>
          <cell r="BB10">
            <v>65</v>
          </cell>
          <cell r="BC10">
            <v>2</v>
          </cell>
          <cell r="BD10">
            <v>6</v>
          </cell>
          <cell r="BE10">
            <v>6</v>
          </cell>
          <cell r="BG10">
            <v>3050</v>
          </cell>
          <cell r="BH10">
            <v>65</v>
          </cell>
          <cell r="BI10">
            <v>146</v>
          </cell>
          <cell r="BJ10">
            <v>9</v>
          </cell>
          <cell r="BK10">
            <v>45</v>
          </cell>
          <cell r="BL10">
            <v>65</v>
          </cell>
          <cell r="BM10">
            <v>-2</v>
          </cell>
          <cell r="BN10" t="str">
            <v>-</v>
          </cell>
          <cell r="BO10">
            <v>6</v>
          </cell>
          <cell r="BP10">
            <v>3250</v>
          </cell>
          <cell r="BQ10">
            <v>65</v>
          </cell>
          <cell r="BR10">
            <v>131</v>
          </cell>
          <cell r="BS10">
            <v>8</v>
          </cell>
          <cell r="BT10" t="str">
            <v>-</v>
          </cell>
          <cell r="BU10">
            <v>65</v>
          </cell>
          <cell r="BV10">
            <v>1</v>
          </cell>
          <cell r="BW10">
            <v>7</v>
          </cell>
          <cell r="BX10">
            <v>6</v>
          </cell>
        </row>
        <row r="11">
          <cell r="A11">
            <v>3430</v>
          </cell>
          <cell r="B11">
            <v>64</v>
          </cell>
          <cell r="C11">
            <v>118</v>
          </cell>
          <cell r="D11">
            <v>7</v>
          </cell>
          <cell r="E11">
            <v>51</v>
          </cell>
          <cell r="F11">
            <v>64</v>
          </cell>
          <cell r="G11">
            <v>-2</v>
          </cell>
          <cell r="H11" t="str">
            <v>-</v>
          </cell>
          <cell r="I11">
            <v>7</v>
          </cell>
          <cell r="J11">
            <v>4080</v>
          </cell>
          <cell r="K11">
            <v>64</v>
          </cell>
          <cell r="L11">
            <v>104</v>
          </cell>
          <cell r="M11">
            <v>6</v>
          </cell>
          <cell r="N11">
            <v>54</v>
          </cell>
          <cell r="O11">
            <v>64</v>
          </cell>
          <cell r="P11" t="str">
            <v>-</v>
          </cell>
          <cell r="Q11" t="str">
            <v>-</v>
          </cell>
          <cell r="R11">
            <v>7</v>
          </cell>
          <cell r="U11">
            <v>3280</v>
          </cell>
          <cell r="V11">
            <v>64</v>
          </cell>
          <cell r="W11">
            <v>138</v>
          </cell>
          <cell r="X11">
            <v>8</v>
          </cell>
          <cell r="Y11" t="str">
            <v>-</v>
          </cell>
          <cell r="Z11">
            <v>64</v>
          </cell>
          <cell r="AA11">
            <v>-1</v>
          </cell>
          <cell r="AB11" t="str">
            <v>-</v>
          </cell>
          <cell r="AC11">
            <v>7</v>
          </cell>
          <cell r="AD11">
            <v>3480</v>
          </cell>
          <cell r="AE11">
            <v>64</v>
          </cell>
          <cell r="AF11">
            <v>114</v>
          </cell>
          <cell r="AG11" t="str">
            <v>-</v>
          </cell>
          <cell r="AH11">
            <v>51</v>
          </cell>
          <cell r="AI11">
            <v>64</v>
          </cell>
          <cell r="AJ11">
            <v>2</v>
          </cell>
          <cell r="AK11" t="str">
            <v>-</v>
          </cell>
          <cell r="AL11">
            <v>7</v>
          </cell>
          <cell r="AN11">
            <v>3170</v>
          </cell>
          <cell r="AO11">
            <v>64</v>
          </cell>
          <cell r="AP11">
            <v>136</v>
          </cell>
          <cell r="AQ11">
            <v>9</v>
          </cell>
          <cell r="AR11" t="str">
            <v>-</v>
          </cell>
          <cell r="AS11">
            <v>64</v>
          </cell>
          <cell r="AT11" t="str">
            <v>-</v>
          </cell>
          <cell r="AU11" t="str">
            <v>-</v>
          </cell>
          <cell r="AV11">
            <v>7</v>
          </cell>
          <cell r="AW11">
            <v>3330</v>
          </cell>
          <cell r="AX11">
            <v>64</v>
          </cell>
          <cell r="AY11">
            <v>124</v>
          </cell>
          <cell r="AZ11">
            <v>8</v>
          </cell>
          <cell r="BA11">
            <v>49</v>
          </cell>
          <cell r="BB11">
            <v>64</v>
          </cell>
          <cell r="BC11">
            <v>3</v>
          </cell>
          <cell r="BD11" t="str">
            <v>-</v>
          </cell>
          <cell r="BE11">
            <v>7</v>
          </cell>
          <cell r="BG11">
            <v>3070</v>
          </cell>
          <cell r="BH11">
            <v>64</v>
          </cell>
          <cell r="BI11">
            <v>149</v>
          </cell>
          <cell r="BJ11">
            <v>10</v>
          </cell>
          <cell r="BK11" t="str">
            <v>-</v>
          </cell>
          <cell r="BL11">
            <v>64</v>
          </cell>
          <cell r="BM11" t="str">
            <v>-</v>
          </cell>
          <cell r="BN11" t="str">
            <v>-</v>
          </cell>
          <cell r="BO11">
            <v>7</v>
          </cell>
          <cell r="BP11">
            <v>3280</v>
          </cell>
          <cell r="BQ11">
            <v>64</v>
          </cell>
          <cell r="BR11">
            <v>134</v>
          </cell>
          <cell r="BS11">
            <v>9</v>
          </cell>
          <cell r="BT11">
            <v>48</v>
          </cell>
          <cell r="BU11">
            <v>64</v>
          </cell>
          <cell r="BV11" t="str">
            <v>-</v>
          </cell>
          <cell r="BW11">
            <v>8</v>
          </cell>
          <cell r="BX11">
            <v>7</v>
          </cell>
        </row>
        <row r="12">
          <cell r="A12">
            <v>3460</v>
          </cell>
          <cell r="B12">
            <v>63</v>
          </cell>
          <cell r="C12">
            <v>121</v>
          </cell>
          <cell r="D12">
            <v>8</v>
          </cell>
          <cell r="E12" t="str">
            <v>-</v>
          </cell>
          <cell r="F12">
            <v>63</v>
          </cell>
          <cell r="G12" t="str">
            <v>-</v>
          </cell>
          <cell r="H12" t="str">
            <v>-</v>
          </cell>
          <cell r="I12">
            <v>8</v>
          </cell>
          <cell r="J12">
            <v>4110</v>
          </cell>
          <cell r="K12">
            <v>63</v>
          </cell>
          <cell r="L12">
            <v>106</v>
          </cell>
          <cell r="M12" t="str">
            <v>-</v>
          </cell>
          <cell r="N12" t="str">
            <v>-</v>
          </cell>
          <cell r="O12">
            <v>63</v>
          </cell>
          <cell r="P12">
            <v>1</v>
          </cell>
          <cell r="Q12">
            <v>1</v>
          </cell>
          <cell r="R12">
            <v>8</v>
          </cell>
          <cell r="U12">
            <v>3310</v>
          </cell>
          <cell r="V12">
            <v>63</v>
          </cell>
          <cell r="W12">
            <v>131</v>
          </cell>
          <cell r="X12">
            <v>9</v>
          </cell>
          <cell r="Y12">
            <v>49</v>
          </cell>
          <cell r="Z12">
            <v>63</v>
          </cell>
          <cell r="AA12" t="str">
            <v>-</v>
          </cell>
          <cell r="AB12" t="str">
            <v>-</v>
          </cell>
          <cell r="AC12">
            <v>8</v>
          </cell>
          <cell r="AD12">
            <v>3510</v>
          </cell>
          <cell r="AE12">
            <v>63</v>
          </cell>
          <cell r="AF12">
            <v>116</v>
          </cell>
          <cell r="AG12">
            <v>7</v>
          </cell>
          <cell r="AH12" t="str">
            <v>-</v>
          </cell>
          <cell r="AI12">
            <v>63</v>
          </cell>
          <cell r="AJ12" t="str">
            <v>-</v>
          </cell>
          <cell r="AK12">
            <v>4</v>
          </cell>
          <cell r="AL12">
            <v>8</v>
          </cell>
          <cell r="AN12">
            <v>3190</v>
          </cell>
          <cell r="AO12">
            <v>63</v>
          </cell>
          <cell r="AP12">
            <v>139</v>
          </cell>
          <cell r="AQ12">
            <v>10</v>
          </cell>
          <cell r="AR12" t="str">
            <v>-</v>
          </cell>
          <cell r="AS12">
            <v>63</v>
          </cell>
          <cell r="AT12">
            <v>-1</v>
          </cell>
          <cell r="AU12" t="str">
            <v>-</v>
          </cell>
          <cell r="AV12">
            <v>8</v>
          </cell>
          <cell r="AW12">
            <v>3360</v>
          </cell>
          <cell r="AX12">
            <v>63</v>
          </cell>
          <cell r="AY12">
            <v>126</v>
          </cell>
          <cell r="AZ12">
            <v>9</v>
          </cell>
          <cell r="BA12" t="str">
            <v>-</v>
          </cell>
          <cell r="BB12">
            <v>63</v>
          </cell>
          <cell r="BC12" t="str">
            <v>-</v>
          </cell>
          <cell r="BD12">
            <v>7</v>
          </cell>
          <cell r="BE12">
            <v>8</v>
          </cell>
          <cell r="BG12">
            <v>3090</v>
          </cell>
          <cell r="BH12">
            <v>63</v>
          </cell>
          <cell r="BI12">
            <v>152</v>
          </cell>
          <cell r="BJ12">
            <v>11</v>
          </cell>
          <cell r="BK12" t="str">
            <v>-</v>
          </cell>
          <cell r="BL12">
            <v>63</v>
          </cell>
          <cell r="BM12">
            <v>-1</v>
          </cell>
          <cell r="BN12">
            <v>1</v>
          </cell>
          <cell r="BO12">
            <v>8</v>
          </cell>
          <cell r="BP12">
            <v>3310</v>
          </cell>
          <cell r="BQ12">
            <v>63</v>
          </cell>
          <cell r="BR12">
            <v>137</v>
          </cell>
          <cell r="BS12">
            <v>10</v>
          </cell>
          <cell r="BT12" t="str">
            <v>-</v>
          </cell>
          <cell r="BU12">
            <v>63</v>
          </cell>
          <cell r="BV12">
            <v>2</v>
          </cell>
          <cell r="BW12">
            <v>9</v>
          </cell>
          <cell r="BX12">
            <v>8</v>
          </cell>
        </row>
        <row r="13">
          <cell r="A13">
            <v>3490</v>
          </cell>
          <cell r="B13">
            <v>62</v>
          </cell>
          <cell r="C13">
            <v>123</v>
          </cell>
          <cell r="D13" t="str">
            <v>-</v>
          </cell>
          <cell r="E13">
            <v>52</v>
          </cell>
          <cell r="F13">
            <v>62</v>
          </cell>
          <cell r="G13" t="str">
            <v>-</v>
          </cell>
          <cell r="H13" t="str">
            <v>-</v>
          </cell>
          <cell r="I13">
            <v>9</v>
          </cell>
          <cell r="J13">
            <v>4140</v>
          </cell>
          <cell r="K13">
            <v>62</v>
          </cell>
          <cell r="L13">
            <v>108</v>
          </cell>
          <cell r="M13">
            <v>7</v>
          </cell>
          <cell r="N13">
            <v>55</v>
          </cell>
          <cell r="O13">
            <v>62</v>
          </cell>
          <cell r="P13" t="str">
            <v>-</v>
          </cell>
          <cell r="Q13" t="str">
            <v>-</v>
          </cell>
          <cell r="R13">
            <v>9</v>
          </cell>
          <cell r="U13">
            <v>3340</v>
          </cell>
          <cell r="V13">
            <v>62</v>
          </cell>
          <cell r="W13">
            <v>134</v>
          </cell>
          <cell r="X13">
            <v>10</v>
          </cell>
          <cell r="Y13" t="str">
            <v>-</v>
          </cell>
          <cell r="Z13">
            <v>62</v>
          </cell>
          <cell r="AA13">
            <v>0</v>
          </cell>
          <cell r="AB13" t="str">
            <v>-</v>
          </cell>
          <cell r="AC13">
            <v>9</v>
          </cell>
          <cell r="AD13">
            <v>3540</v>
          </cell>
          <cell r="AE13">
            <v>62</v>
          </cell>
          <cell r="AF13">
            <v>118</v>
          </cell>
          <cell r="AG13" t="str">
            <v>-</v>
          </cell>
          <cell r="AH13">
            <v>52</v>
          </cell>
          <cell r="AI13">
            <v>62</v>
          </cell>
          <cell r="AJ13">
            <v>3</v>
          </cell>
          <cell r="AK13" t="str">
            <v>-</v>
          </cell>
          <cell r="AL13">
            <v>9</v>
          </cell>
          <cell r="AN13">
            <v>3210</v>
          </cell>
          <cell r="AO13">
            <v>62</v>
          </cell>
          <cell r="AP13">
            <v>142</v>
          </cell>
          <cell r="AQ13">
            <v>11</v>
          </cell>
          <cell r="AR13">
            <v>47</v>
          </cell>
          <cell r="AS13">
            <v>62</v>
          </cell>
          <cell r="AT13" t="str">
            <v>-</v>
          </cell>
          <cell r="AU13" t="str">
            <v>-</v>
          </cell>
          <cell r="AV13">
            <v>9</v>
          </cell>
          <cell r="AW13">
            <v>3390</v>
          </cell>
          <cell r="AX13">
            <v>62</v>
          </cell>
          <cell r="AY13">
            <v>128</v>
          </cell>
          <cell r="AZ13">
            <v>10</v>
          </cell>
          <cell r="BA13">
            <v>5</v>
          </cell>
          <cell r="BB13">
            <v>62</v>
          </cell>
          <cell r="BC13">
            <v>4</v>
          </cell>
          <cell r="BD13" t="str">
            <v>-</v>
          </cell>
          <cell r="BE13">
            <v>9</v>
          </cell>
          <cell r="BG13">
            <v>3110</v>
          </cell>
          <cell r="BH13">
            <v>62</v>
          </cell>
          <cell r="BI13">
            <v>155</v>
          </cell>
          <cell r="BJ13">
            <v>12</v>
          </cell>
          <cell r="BK13">
            <v>46</v>
          </cell>
          <cell r="BL13">
            <v>62</v>
          </cell>
          <cell r="BM13" t="str">
            <v>-</v>
          </cell>
          <cell r="BN13" t="str">
            <v>-</v>
          </cell>
          <cell r="BO13">
            <v>9</v>
          </cell>
          <cell r="BP13">
            <v>3340</v>
          </cell>
          <cell r="BQ13">
            <v>62</v>
          </cell>
          <cell r="BR13">
            <v>140</v>
          </cell>
          <cell r="BS13">
            <v>11</v>
          </cell>
          <cell r="BT13" t="str">
            <v>-</v>
          </cell>
          <cell r="BU13">
            <v>62</v>
          </cell>
          <cell r="BV13" t="str">
            <v>-</v>
          </cell>
          <cell r="BW13">
            <v>10</v>
          </cell>
          <cell r="BX13">
            <v>9</v>
          </cell>
        </row>
        <row r="14">
          <cell r="A14">
            <v>3520</v>
          </cell>
          <cell r="B14">
            <v>61</v>
          </cell>
          <cell r="C14">
            <v>125</v>
          </cell>
          <cell r="D14">
            <v>9</v>
          </cell>
          <cell r="E14" t="str">
            <v>-</v>
          </cell>
          <cell r="F14">
            <v>61</v>
          </cell>
          <cell r="G14">
            <v>-1</v>
          </cell>
          <cell r="H14" t="str">
            <v>-</v>
          </cell>
          <cell r="I14">
            <v>10</v>
          </cell>
          <cell r="J14">
            <v>4170</v>
          </cell>
          <cell r="K14">
            <v>61</v>
          </cell>
          <cell r="L14">
            <v>110</v>
          </cell>
          <cell r="M14" t="str">
            <v>-</v>
          </cell>
          <cell r="N14" t="str">
            <v>-</v>
          </cell>
          <cell r="O14">
            <v>61</v>
          </cell>
          <cell r="P14" t="str">
            <v>-</v>
          </cell>
          <cell r="Q14">
            <v>2</v>
          </cell>
          <cell r="R14">
            <v>10</v>
          </cell>
          <cell r="U14">
            <v>3370</v>
          </cell>
          <cell r="V14">
            <v>61</v>
          </cell>
          <cell r="W14">
            <v>137</v>
          </cell>
          <cell r="X14" t="str">
            <v>-</v>
          </cell>
          <cell r="Y14" t="str">
            <v>-</v>
          </cell>
          <cell r="Z14">
            <v>61</v>
          </cell>
          <cell r="AA14" t="str">
            <v>-</v>
          </cell>
          <cell r="AB14" t="str">
            <v>-</v>
          </cell>
          <cell r="AC14">
            <v>10</v>
          </cell>
          <cell r="AD14">
            <v>3570</v>
          </cell>
          <cell r="AE14">
            <v>61</v>
          </cell>
          <cell r="AF14">
            <v>120</v>
          </cell>
          <cell r="AG14">
            <v>8</v>
          </cell>
          <cell r="AH14" t="str">
            <v>-</v>
          </cell>
          <cell r="AI14">
            <v>61</v>
          </cell>
          <cell r="AJ14" t="str">
            <v>-</v>
          </cell>
          <cell r="AK14">
            <v>5</v>
          </cell>
          <cell r="AL14">
            <v>10</v>
          </cell>
          <cell r="AN14">
            <v>3230</v>
          </cell>
          <cell r="AO14">
            <v>61</v>
          </cell>
          <cell r="AP14">
            <v>145</v>
          </cell>
          <cell r="AQ14">
            <v>12</v>
          </cell>
          <cell r="AR14" t="str">
            <v>-</v>
          </cell>
          <cell r="AS14">
            <v>61</v>
          </cell>
          <cell r="AT14">
            <v>0</v>
          </cell>
          <cell r="AU14">
            <v>1</v>
          </cell>
          <cell r="AV14">
            <v>10</v>
          </cell>
          <cell r="AW14">
            <v>3420</v>
          </cell>
          <cell r="AX14">
            <v>61</v>
          </cell>
          <cell r="AY14">
            <v>130</v>
          </cell>
          <cell r="AZ14" t="str">
            <v>-</v>
          </cell>
          <cell r="BA14" t="str">
            <v>-</v>
          </cell>
          <cell r="BB14">
            <v>61</v>
          </cell>
          <cell r="BC14" t="str">
            <v>-</v>
          </cell>
          <cell r="BD14">
            <v>8</v>
          </cell>
          <cell r="BE14">
            <v>10</v>
          </cell>
          <cell r="BG14">
            <v>3130</v>
          </cell>
          <cell r="BH14">
            <v>61</v>
          </cell>
          <cell r="BI14">
            <v>158</v>
          </cell>
          <cell r="BJ14">
            <v>13</v>
          </cell>
          <cell r="BK14" t="str">
            <v>-</v>
          </cell>
          <cell r="BL14">
            <v>61</v>
          </cell>
          <cell r="BM14">
            <v>0</v>
          </cell>
          <cell r="BN14" t="str">
            <v>-</v>
          </cell>
          <cell r="BO14">
            <v>10</v>
          </cell>
          <cell r="BP14">
            <v>3370</v>
          </cell>
          <cell r="BQ14">
            <v>61</v>
          </cell>
          <cell r="BR14">
            <v>143</v>
          </cell>
          <cell r="BS14">
            <v>12</v>
          </cell>
          <cell r="BT14">
            <v>49</v>
          </cell>
          <cell r="BU14">
            <v>61</v>
          </cell>
          <cell r="BV14">
            <v>3</v>
          </cell>
          <cell r="BW14">
            <v>11</v>
          </cell>
          <cell r="BX14">
            <v>10</v>
          </cell>
        </row>
        <row r="15">
          <cell r="A15">
            <v>3550</v>
          </cell>
          <cell r="B15">
            <v>60</v>
          </cell>
          <cell r="C15">
            <v>127</v>
          </cell>
          <cell r="D15" t="str">
            <v>-</v>
          </cell>
          <cell r="E15" t="str">
            <v>-</v>
          </cell>
          <cell r="F15">
            <v>60</v>
          </cell>
          <cell r="G15" t="str">
            <v>-</v>
          </cell>
          <cell r="H15" t="str">
            <v>-</v>
          </cell>
          <cell r="I15">
            <v>11</v>
          </cell>
          <cell r="J15">
            <v>4200</v>
          </cell>
          <cell r="K15">
            <v>60</v>
          </cell>
          <cell r="L15">
            <v>112</v>
          </cell>
          <cell r="M15">
            <v>8</v>
          </cell>
          <cell r="N15" t="str">
            <v>-</v>
          </cell>
          <cell r="O15">
            <v>60</v>
          </cell>
          <cell r="P15">
            <v>2</v>
          </cell>
          <cell r="Q15" t="str">
            <v>-</v>
          </cell>
          <cell r="R15">
            <v>11</v>
          </cell>
          <cell r="U15">
            <v>3400</v>
          </cell>
          <cell r="V15">
            <v>60</v>
          </cell>
          <cell r="W15">
            <v>140</v>
          </cell>
          <cell r="X15">
            <v>11</v>
          </cell>
          <cell r="Y15">
            <v>5</v>
          </cell>
          <cell r="Z15">
            <v>60</v>
          </cell>
          <cell r="AA15" t="str">
            <v>-</v>
          </cell>
          <cell r="AB15" t="str">
            <v>-</v>
          </cell>
          <cell r="AC15">
            <v>11</v>
          </cell>
          <cell r="AD15">
            <v>4000</v>
          </cell>
          <cell r="AE15">
            <v>60</v>
          </cell>
          <cell r="AF15">
            <v>122</v>
          </cell>
          <cell r="AG15" t="str">
            <v>-</v>
          </cell>
          <cell r="AH15">
            <v>53</v>
          </cell>
          <cell r="AI15">
            <v>60</v>
          </cell>
          <cell r="AJ15">
            <v>4</v>
          </cell>
          <cell r="AK15" t="str">
            <v>-</v>
          </cell>
          <cell r="AL15">
            <v>11</v>
          </cell>
          <cell r="AN15">
            <v>3250</v>
          </cell>
          <cell r="AO15">
            <v>60</v>
          </cell>
          <cell r="AP15">
            <v>148</v>
          </cell>
          <cell r="AQ15">
            <v>13</v>
          </cell>
          <cell r="AR15" t="str">
            <v>-</v>
          </cell>
          <cell r="AS15">
            <v>60</v>
          </cell>
          <cell r="AT15" t="str">
            <v>-</v>
          </cell>
          <cell r="AU15" t="str">
            <v>-</v>
          </cell>
          <cell r="AV15">
            <v>11</v>
          </cell>
          <cell r="AW15">
            <v>3450</v>
          </cell>
          <cell r="AX15">
            <v>60</v>
          </cell>
          <cell r="AY15">
            <v>132</v>
          </cell>
          <cell r="AZ15">
            <v>11</v>
          </cell>
          <cell r="BA15" t="str">
            <v>-</v>
          </cell>
          <cell r="BB15">
            <v>60</v>
          </cell>
          <cell r="BC15">
            <v>5</v>
          </cell>
          <cell r="BD15" t="str">
            <v>-</v>
          </cell>
          <cell r="BE15">
            <v>11</v>
          </cell>
          <cell r="BG15">
            <v>3150</v>
          </cell>
          <cell r="BH15">
            <v>60</v>
          </cell>
          <cell r="BI15">
            <v>161</v>
          </cell>
          <cell r="BJ15">
            <v>14</v>
          </cell>
          <cell r="BK15" t="str">
            <v>-</v>
          </cell>
          <cell r="BL15">
            <v>60</v>
          </cell>
          <cell r="BM15" t="str">
            <v>-</v>
          </cell>
          <cell r="BN15">
            <v>2</v>
          </cell>
          <cell r="BO15">
            <v>11</v>
          </cell>
          <cell r="BP15">
            <v>3400</v>
          </cell>
          <cell r="BQ15">
            <v>60</v>
          </cell>
          <cell r="BR15">
            <v>146</v>
          </cell>
          <cell r="BS15">
            <v>13</v>
          </cell>
          <cell r="BT15" t="str">
            <v>-</v>
          </cell>
          <cell r="BU15">
            <v>60</v>
          </cell>
          <cell r="BV15" t="str">
            <v>-</v>
          </cell>
          <cell r="BW15" t="str">
            <v>-</v>
          </cell>
          <cell r="BX15">
            <v>11</v>
          </cell>
        </row>
        <row r="16">
          <cell r="A16">
            <v>3570</v>
          </cell>
          <cell r="B16">
            <v>59</v>
          </cell>
          <cell r="C16">
            <v>129</v>
          </cell>
          <cell r="D16">
            <v>10</v>
          </cell>
          <cell r="E16">
            <v>53</v>
          </cell>
          <cell r="F16">
            <v>59</v>
          </cell>
          <cell r="G16" t="str">
            <v>-</v>
          </cell>
          <cell r="H16" t="str">
            <v>-</v>
          </cell>
          <cell r="I16">
            <v>12</v>
          </cell>
          <cell r="J16">
            <v>4230</v>
          </cell>
          <cell r="K16">
            <v>59</v>
          </cell>
          <cell r="L16">
            <v>114</v>
          </cell>
          <cell r="M16" t="str">
            <v>-</v>
          </cell>
          <cell r="N16">
            <v>56</v>
          </cell>
          <cell r="O16">
            <v>59</v>
          </cell>
          <cell r="P16" t="str">
            <v>-</v>
          </cell>
          <cell r="Q16">
            <v>3</v>
          </cell>
          <cell r="R16">
            <v>12</v>
          </cell>
          <cell r="U16">
            <v>3420</v>
          </cell>
          <cell r="V16">
            <v>59</v>
          </cell>
          <cell r="W16">
            <v>143</v>
          </cell>
          <cell r="X16" t="str">
            <v>-</v>
          </cell>
          <cell r="Y16" t="str">
            <v>-</v>
          </cell>
          <cell r="Z16">
            <v>59</v>
          </cell>
          <cell r="AA16">
            <v>1</v>
          </cell>
          <cell r="AB16" t="str">
            <v>-</v>
          </cell>
          <cell r="AC16">
            <v>12</v>
          </cell>
          <cell r="AD16">
            <v>4030</v>
          </cell>
          <cell r="AE16">
            <v>59</v>
          </cell>
          <cell r="AF16">
            <v>124</v>
          </cell>
          <cell r="AG16">
            <v>9</v>
          </cell>
          <cell r="AH16" t="str">
            <v>-</v>
          </cell>
          <cell r="AI16">
            <v>59</v>
          </cell>
          <cell r="AJ16" t="str">
            <v>-</v>
          </cell>
          <cell r="AK16">
            <v>6</v>
          </cell>
          <cell r="AL16">
            <v>12</v>
          </cell>
          <cell r="AN16">
            <v>3270</v>
          </cell>
          <cell r="AO16">
            <v>59</v>
          </cell>
          <cell r="AP16">
            <v>151</v>
          </cell>
          <cell r="AQ16">
            <v>14</v>
          </cell>
          <cell r="AR16">
            <v>48</v>
          </cell>
          <cell r="AS16">
            <v>59</v>
          </cell>
          <cell r="AT16">
            <v>1</v>
          </cell>
          <cell r="AU16" t="str">
            <v>-</v>
          </cell>
          <cell r="AV16">
            <v>12</v>
          </cell>
          <cell r="AW16">
            <v>3480</v>
          </cell>
          <cell r="AX16">
            <v>59</v>
          </cell>
          <cell r="AY16">
            <v>134</v>
          </cell>
          <cell r="AZ16" t="str">
            <v>-</v>
          </cell>
          <cell r="BA16">
            <v>51</v>
          </cell>
          <cell r="BB16">
            <v>59</v>
          </cell>
          <cell r="BC16" t="str">
            <v>-</v>
          </cell>
          <cell r="BD16">
            <v>9</v>
          </cell>
          <cell r="BE16">
            <v>12</v>
          </cell>
          <cell r="BG16">
            <v>3170</v>
          </cell>
          <cell r="BH16">
            <v>59</v>
          </cell>
          <cell r="BI16">
            <v>164</v>
          </cell>
          <cell r="BJ16">
            <v>15</v>
          </cell>
          <cell r="BK16" t="str">
            <v>-</v>
          </cell>
          <cell r="BL16">
            <v>59</v>
          </cell>
          <cell r="BM16">
            <v>1</v>
          </cell>
          <cell r="BN16" t="str">
            <v>-</v>
          </cell>
          <cell r="BO16">
            <v>12</v>
          </cell>
          <cell r="BP16">
            <v>3420</v>
          </cell>
          <cell r="BQ16">
            <v>59</v>
          </cell>
          <cell r="BR16">
            <v>148</v>
          </cell>
          <cell r="BS16">
            <v>14</v>
          </cell>
          <cell r="BT16" t="str">
            <v>-</v>
          </cell>
          <cell r="BU16">
            <v>59</v>
          </cell>
          <cell r="BV16">
            <v>4</v>
          </cell>
          <cell r="BW16">
            <v>12</v>
          </cell>
          <cell r="BX16">
            <v>12</v>
          </cell>
        </row>
        <row r="17">
          <cell r="A17">
            <v>3590</v>
          </cell>
          <cell r="B17">
            <v>58</v>
          </cell>
          <cell r="C17">
            <v>131</v>
          </cell>
          <cell r="D17" t="str">
            <v>-</v>
          </cell>
          <cell r="E17" t="str">
            <v>-</v>
          </cell>
          <cell r="F17">
            <v>58</v>
          </cell>
          <cell r="G17" t="str">
            <v>-</v>
          </cell>
          <cell r="H17" t="str">
            <v>-</v>
          </cell>
          <cell r="I17">
            <v>13</v>
          </cell>
          <cell r="J17">
            <v>4260</v>
          </cell>
          <cell r="K17">
            <v>58</v>
          </cell>
          <cell r="L17">
            <v>116</v>
          </cell>
          <cell r="M17">
            <v>9</v>
          </cell>
          <cell r="N17" t="str">
            <v>-</v>
          </cell>
          <cell r="O17">
            <v>58</v>
          </cell>
          <cell r="P17" t="str">
            <v>-</v>
          </cell>
          <cell r="Q17" t="str">
            <v>-</v>
          </cell>
          <cell r="R17">
            <v>13</v>
          </cell>
          <cell r="U17">
            <v>3440</v>
          </cell>
          <cell r="V17">
            <v>58</v>
          </cell>
          <cell r="W17">
            <v>146</v>
          </cell>
          <cell r="X17">
            <v>12</v>
          </cell>
          <cell r="Y17" t="str">
            <v>-</v>
          </cell>
          <cell r="Z17">
            <v>58</v>
          </cell>
          <cell r="AA17" t="str">
            <v>-</v>
          </cell>
          <cell r="AB17">
            <v>1</v>
          </cell>
          <cell r="AC17">
            <v>13</v>
          </cell>
          <cell r="AD17">
            <v>4060</v>
          </cell>
          <cell r="AE17">
            <v>58</v>
          </cell>
          <cell r="AF17">
            <v>126</v>
          </cell>
          <cell r="AG17" t="str">
            <v>-</v>
          </cell>
          <cell r="AH17" t="str">
            <v>-</v>
          </cell>
          <cell r="AI17">
            <v>58</v>
          </cell>
          <cell r="AJ17">
            <v>5</v>
          </cell>
          <cell r="AK17" t="str">
            <v>-</v>
          </cell>
          <cell r="AL17">
            <v>13</v>
          </cell>
          <cell r="AN17">
            <v>3290</v>
          </cell>
          <cell r="AO17">
            <v>58</v>
          </cell>
          <cell r="AP17">
            <v>154</v>
          </cell>
          <cell r="AQ17" t="str">
            <v>-</v>
          </cell>
          <cell r="AR17" t="str">
            <v>-</v>
          </cell>
          <cell r="AS17">
            <v>58</v>
          </cell>
          <cell r="AT17" t="str">
            <v>-</v>
          </cell>
          <cell r="AU17">
            <v>2</v>
          </cell>
          <cell r="AV17">
            <v>13</v>
          </cell>
          <cell r="AW17">
            <v>3510</v>
          </cell>
          <cell r="AX17">
            <v>58</v>
          </cell>
          <cell r="AY17">
            <v>136</v>
          </cell>
          <cell r="AZ17">
            <v>12</v>
          </cell>
          <cell r="BA17" t="str">
            <v>-</v>
          </cell>
          <cell r="BB17">
            <v>58</v>
          </cell>
          <cell r="BC17">
            <v>6</v>
          </cell>
          <cell r="BD17" t="str">
            <v>-</v>
          </cell>
          <cell r="BE17">
            <v>13</v>
          </cell>
          <cell r="BG17">
            <v>3190</v>
          </cell>
          <cell r="BH17">
            <v>58</v>
          </cell>
          <cell r="BI17">
            <v>167</v>
          </cell>
          <cell r="BJ17">
            <v>16</v>
          </cell>
          <cell r="BK17">
            <v>47</v>
          </cell>
          <cell r="BL17">
            <v>58</v>
          </cell>
          <cell r="BM17" t="str">
            <v>-</v>
          </cell>
          <cell r="BN17" t="str">
            <v>-</v>
          </cell>
          <cell r="BO17">
            <v>13</v>
          </cell>
          <cell r="BP17">
            <v>3440</v>
          </cell>
          <cell r="BQ17">
            <v>58</v>
          </cell>
          <cell r="BR17">
            <v>150</v>
          </cell>
          <cell r="BS17">
            <v>15</v>
          </cell>
          <cell r="BT17">
            <v>5</v>
          </cell>
          <cell r="BU17">
            <v>58</v>
          </cell>
          <cell r="BV17" t="str">
            <v>-</v>
          </cell>
          <cell r="BW17" t="str">
            <v>-</v>
          </cell>
          <cell r="BX17">
            <v>13</v>
          </cell>
        </row>
        <row r="18">
          <cell r="A18">
            <v>4010</v>
          </cell>
          <cell r="B18">
            <v>57</v>
          </cell>
          <cell r="C18">
            <v>133</v>
          </cell>
          <cell r="D18">
            <v>11</v>
          </cell>
          <cell r="E18" t="str">
            <v>-</v>
          </cell>
          <cell r="F18">
            <v>57</v>
          </cell>
          <cell r="G18">
            <v>0</v>
          </cell>
          <cell r="H18" t="str">
            <v>-</v>
          </cell>
          <cell r="I18">
            <v>14</v>
          </cell>
          <cell r="J18">
            <v>4290</v>
          </cell>
          <cell r="K18">
            <v>57</v>
          </cell>
          <cell r="L18">
            <v>118</v>
          </cell>
          <cell r="M18" t="str">
            <v>-</v>
          </cell>
          <cell r="N18" t="str">
            <v>-</v>
          </cell>
          <cell r="O18">
            <v>57</v>
          </cell>
          <cell r="P18">
            <v>3</v>
          </cell>
          <cell r="Q18">
            <v>4</v>
          </cell>
          <cell r="R18">
            <v>14</v>
          </cell>
          <cell r="U18">
            <v>3460</v>
          </cell>
          <cell r="V18">
            <v>57</v>
          </cell>
          <cell r="W18">
            <v>148</v>
          </cell>
          <cell r="X18" t="str">
            <v>-</v>
          </cell>
          <cell r="Y18">
            <v>51</v>
          </cell>
          <cell r="Z18">
            <v>57</v>
          </cell>
          <cell r="AA18" t="str">
            <v>-</v>
          </cell>
          <cell r="AB18" t="str">
            <v>-</v>
          </cell>
          <cell r="AC18">
            <v>14</v>
          </cell>
          <cell r="AD18">
            <v>4090</v>
          </cell>
          <cell r="AE18">
            <v>57</v>
          </cell>
          <cell r="AF18">
            <v>128</v>
          </cell>
          <cell r="AG18">
            <v>10</v>
          </cell>
          <cell r="AH18">
            <v>54</v>
          </cell>
          <cell r="AI18">
            <v>57</v>
          </cell>
          <cell r="AJ18" t="str">
            <v>-</v>
          </cell>
          <cell r="AK18">
            <v>7</v>
          </cell>
          <cell r="AL18">
            <v>14</v>
          </cell>
          <cell r="AN18">
            <v>3310</v>
          </cell>
          <cell r="AO18">
            <v>57</v>
          </cell>
          <cell r="AP18">
            <v>157</v>
          </cell>
          <cell r="AQ18">
            <v>15</v>
          </cell>
          <cell r="AR18" t="str">
            <v>-</v>
          </cell>
          <cell r="AS18">
            <v>57</v>
          </cell>
          <cell r="AT18">
            <v>2</v>
          </cell>
          <cell r="AU18" t="str">
            <v>-</v>
          </cell>
          <cell r="AV18">
            <v>14</v>
          </cell>
          <cell r="AW18">
            <v>3540</v>
          </cell>
          <cell r="AX18">
            <v>57</v>
          </cell>
          <cell r="AY18">
            <v>138</v>
          </cell>
          <cell r="AZ18" t="str">
            <v>-</v>
          </cell>
          <cell r="BA18" t="str">
            <v>-</v>
          </cell>
          <cell r="BB18">
            <v>57</v>
          </cell>
          <cell r="BC18" t="str">
            <v>-</v>
          </cell>
          <cell r="BD18">
            <v>10</v>
          </cell>
          <cell r="BE18">
            <v>14</v>
          </cell>
          <cell r="BG18">
            <v>3210</v>
          </cell>
          <cell r="BH18">
            <v>57</v>
          </cell>
          <cell r="BI18">
            <v>170</v>
          </cell>
          <cell r="BJ18">
            <v>17</v>
          </cell>
          <cell r="BK18" t="str">
            <v>-</v>
          </cell>
          <cell r="BL18">
            <v>57</v>
          </cell>
          <cell r="BM18">
            <v>2</v>
          </cell>
          <cell r="BN18">
            <v>3</v>
          </cell>
          <cell r="BO18">
            <v>14</v>
          </cell>
          <cell r="BP18">
            <v>3460</v>
          </cell>
          <cell r="BQ18">
            <v>57</v>
          </cell>
          <cell r="BR18">
            <v>152</v>
          </cell>
          <cell r="BS18">
            <v>16</v>
          </cell>
          <cell r="BT18" t="str">
            <v>-</v>
          </cell>
          <cell r="BU18">
            <v>57</v>
          </cell>
          <cell r="BV18">
            <v>5</v>
          </cell>
          <cell r="BW18">
            <v>13</v>
          </cell>
          <cell r="BX18">
            <v>14</v>
          </cell>
        </row>
        <row r="19">
          <cell r="A19">
            <v>4030</v>
          </cell>
          <cell r="B19">
            <v>56</v>
          </cell>
          <cell r="C19">
            <v>135</v>
          </cell>
          <cell r="D19" t="str">
            <v>-</v>
          </cell>
          <cell r="E19">
            <v>54</v>
          </cell>
          <cell r="F19">
            <v>56</v>
          </cell>
          <cell r="G19" t="str">
            <v>-</v>
          </cell>
          <cell r="H19">
            <v>1</v>
          </cell>
          <cell r="I19">
            <v>15</v>
          </cell>
          <cell r="J19">
            <v>4320</v>
          </cell>
          <cell r="K19">
            <v>56</v>
          </cell>
          <cell r="L19">
            <v>120</v>
          </cell>
          <cell r="M19">
            <v>10</v>
          </cell>
          <cell r="N19">
            <v>57</v>
          </cell>
          <cell r="O19">
            <v>56</v>
          </cell>
          <cell r="P19" t="str">
            <v>-</v>
          </cell>
          <cell r="Q19" t="str">
            <v>-</v>
          </cell>
          <cell r="R19">
            <v>15</v>
          </cell>
          <cell r="U19">
            <v>3480</v>
          </cell>
          <cell r="V19">
            <v>56</v>
          </cell>
          <cell r="W19">
            <v>150</v>
          </cell>
          <cell r="X19">
            <v>13</v>
          </cell>
          <cell r="Y19" t="str">
            <v>-</v>
          </cell>
          <cell r="Z19">
            <v>56</v>
          </cell>
          <cell r="AA19">
            <v>2</v>
          </cell>
          <cell r="AB19" t="str">
            <v>-</v>
          </cell>
          <cell r="AC19">
            <v>15</v>
          </cell>
          <cell r="AD19">
            <v>4120</v>
          </cell>
          <cell r="AE19">
            <v>56</v>
          </cell>
          <cell r="AF19">
            <v>130</v>
          </cell>
          <cell r="AG19" t="str">
            <v>-</v>
          </cell>
          <cell r="AH19" t="str">
            <v>-</v>
          </cell>
          <cell r="AI19">
            <v>56</v>
          </cell>
          <cell r="AJ19">
            <v>6</v>
          </cell>
          <cell r="AK19" t="str">
            <v>-</v>
          </cell>
          <cell r="AL19">
            <v>15</v>
          </cell>
          <cell r="AN19">
            <v>3330</v>
          </cell>
          <cell r="AO19">
            <v>56</v>
          </cell>
          <cell r="AP19">
            <v>160</v>
          </cell>
          <cell r="AQ19" t="str">
            <v>-</v>
          </cell>
          <cell r="AR19">
            <v>49</v>
          </cell>
          <cell r="AS19">
            <v>56</v>
          </cell>
          <cell r="AT19" t="str">
            <v>-</v>
          </cell>
          <cell r="AU19" t="str">
            <v>-</v>
          </cell>
          <cell r="AV19">
            <v>15</v>
          </cell>
          <cell r="AW19">
            <v>3570</v>
          </cell>
          <cell r="AX19">
            <v>56</v>
          </cell>
          <cell r="AY19">
            <v>140</v>
          </cell>
          <cell r="AZ19">
            <v>13</v>
          </cell>
          <cell r="BA19">
            <v>52</v>
          </cell>
          <cell r="BB19">
            <v>56</v>
          </cell>
          <cell r="BC19">
            <v>7</v>
          </cell>
          <cell r="BD19" t="str">
            <v>-</v>
          </cell>
          <cell r="BE19">
            <v>15</v>
          </cell>
          <cell r="BG19">
            <v>3230</v>
          </cell>
          <cell r="BH19">
            <v>56</v>
          </cell>
          <cell r="BI19">
            <v>173</v>
          </cell>
          <cell r="BJ19">
            <v>18</v>
          </cell>
          <cell r="BK19" t="str">
            <v>-</v>
          </cell>
          <cell r="BL19">
            <v>56</v>
          </cell>
          <cell r="BM19" t="str">
            <v>-</v>
          </cell>
          <cell r="BN19" t="str">
            <v>-</v>
          </cell>
          <cell r="BO19">
            <v>15</v>
          </cell>
          <cell r="BP19">
            <v>3480</v>
          </cell>
          <cell r="BQ19">
            <v>56</v>
          </cell>
          <cell r="BR19">
            <v>154</v>
          </cell>
          <cell r="BS19">
            <v>17</v>
          </cell>
          <cell r="BT19" t="str">
            <v>-</v>
          </cell>
          <cell r="BU19">
            <v>56</v>
          </cell>
          <cell r="BV19" t="str">
            <v>-</v>
          </cell>
          <cell r="BW19" t="str">
            <v>-</v>
          </cell>
          <cell r="BX19">
            <v>15</v>
          </cell>
        </row>
        <row r="20">
          <cell r="A20">
            <v>4050</v>
          </cell>
          <cell r="B20">
            <v>55</v>
          </cell>
          <cell r="C20">
            <v>137</v>
          </cell>
          <cell r="D20">
            <v>12</v>
          </cell>
          <cell r="E20" t="str">
            <v>-</v>
          </cell>
          <cell r="F20">
            <v>55</v>
          </cell>
          <cell r="G20" t="str">
            <v>-</v>
          </cell>
          <cell r="H20" t="str">
            <v>-</v>
          </cell>
          <cell r="I20">
            <v>16</v>
          </cell>
          <cell r="J20">
            <v>4350</v>
          </cell>
          <cell r="K20">
            <v>55</v>
          </cell>
          <cell r="L20">
            <v>122</v>
          </cell>
          <cell r="M20" t="str">
            <v>-</v>
          </cell>
          <cell r="N20" t="str">
            <v>-</v>
          </cell>
          <cell r="O20">
            <v>55</v>
          </cell>
          <cell r="P20" t="str">
            <v>-</v>
          </cell>
          <cell r="Q20">
            <v>5</v>
          </cell>
          <cell r="R20">
            <v>16</v>
          </cell>
          <cell r="U20">
            <v>3500</v>
          </cell>
          <cell r="V20">
            <v>55</v>
          </cell>
          <cell r="W20">
            <v>152</v>
          </cell>
          <cell r="X20" t="str">
            <v>-</v>
          </cell>
          <cell r="Y20" t="str">
            <v>-</v>
          </cell>
          <cell r="Z20">
            <v>55</v>
          </cell>
          <cell r="AA20" t="str">
            <v>-</v>
          </cell>
          <cell r="AB20" t="str">
            <v>-</v>
          </cell>
          <cell r="AC20">
            <v>16</v>
          </cell>
          <cell r="AD20">
            <v>4150</v>
          </cell>
          <cell r="AE20">
            <v>55</v>
          </cell>
          <cell r="AF20">
            <v>132</v>
          </cell>
          <cell r="AG20">
            <v>11</v>
          </cell>
          <cell r="AH20" t="str">
            <v>-</v>
          </cell>
          <cell r="AI20">
            <v>55</v>
          </cell>
          <cell r="AJ20" t="str">
            <v>-</v>
          </cell>
          <cell r="AK20">
            <v>8</v>
          </cell>
          <cell r="AL20">
            <v>16</v>
          </cell>
          <cell r="AN20">
            <v>3350</v>
          </cell>
          <cell r="AO20">
            <v>55</v>
          </cell>
          <cell r="AP20">
            <v>162</v>
          </cell>
          <cell r="AQ20">
            <v>16</v>
          </cell>
          <cell r="AR20" t="str">
            <v>-</v>
          </cell>
          <cell r="AS20">
            <v>55</v>
          </cell>
          <cell r="AT20">
            <v>3</v>
          </cell>
          <cell r="AU20" t="str">
            <v>-</v>
          </cell>
          <cell r="AV20">
            <v>16</v>
          </cell>
          <cell r="AW20">
            <v>4000</v>
          </cell>
          <cell r="AX20">
            <v>55</v>
          </cell>
          <cell r="AY20">
            <v>142</v>
          </cell>
          <cell r="AZ20" t="str">
            <v>-</v>
          </cell>
          <cell r="BA20" t="str">
            <v>-</v>
          </cell>
          <cell r="BB20">
            <v>55</v>
          </cell>
          <cell r="BC20" t="str">
            <v>-</v>
          </cell>
          <cell r="BD20">
            <v>11</v>
          </cell>
          <cell r="BE20">
            <v>16</v>
          </cell>
          <cell r="BG20">
            <v>3250</v>
          </cell>
          <cell r="BH20">
            <v>55</v>
          </cell>
          <cell r="BI20">
            <v>176</v>
          </cell>
          <cell r="BJ20">
            <v>19</v>
          </cell>
          <cell r="BK20" t="str">
            <v>-</v>
          </cell>
          <cell r="BL20">
            <v>55</v>
          </cell>
          <cell r="BM20">
            <v>3</v>
          </cell>
          <cell r="BN20" t="str">
            <v>-</v>
          </cell>
          <cell r="BO20">
            <v>16</v>
          </cell>
          <cell r="BP20">
            <v>3500</v>
          </cell>
          <cell r="BQ20">
            <v>55</v>
          </cell>
          <cell r="BR20">
            <v>156</v>
          </cell>
          <cell r="BS20">
            <v>18</v>
          </cell>
          <cell r="BT20" t="str">
            <v>-</v>
          </cell>
          <cell r="BU20">
            <v>55</v>
          </cell>
          <cell r="BV20">
            <v>6</v>
          </cell>
          <cell r="BW20">
            <v>14</v>
          </cell>
          <cell r="BX20">
            <v>16</v>
          </cell>
        </row>
        <row r="21">
          <cell r="A21">
            <v>4070</v>
          </cell>
          <cell r="B21">
            <v>54</v>
          </cell>
          <cell r="C21">
            <v>139</v>
          </cell>
          <cell r="D21" t="str">
            <v>-</v>
          </cell>
          <cell r="E21" t="str">
            <v>-</v>
          </cell>
          <cell r="F21">
            <v>54</v>
          </cell>
          <cell r="G21" t="str">
            <v>-</v>
          </cell>
          <cell r="H21" t="str">
            <v>-</v>
          </cell>
          <cell r="I21">
            <v>17</v>
          </cell>
          <cell r="J21">
            <v>4370</v>
          </cell>
          <cell r="K21">
            <v>54</v>
          </cell>
          <cell r="L21">
            <v>124</v>
          </cell>
          <cell r="M21">
            <v>11</v>
          </cell>
          <cell r="N21" t="str">
            <v>-</v>
          </cell>
          <cell r="O21">
            <v>54</v>
          </cell>
          <cell r="P21">
            <v>4</v>
          </cell>
          <cell r="Q21" t="str">
            <v>-</v>
          </cell>
          <cell r="R21">
            <v>17</v>
          </cell>
          <cell r="U21">
            <v>3520</v>
          </cell>
          <cell r="V21">
            <v>54</v>
          </cell>
          <cell r="W21">
            <v>154</v>
          </cell>
          <cell r="X21">
            <v>14</v>
          </cell>
          <cell r="Y21">
            <v>52</v>
          </cell>
          <cell r="Z21">
            <v>54</v>
          </cell>
          <cell r="AA21" t="str">
            <v>-</v>
          </cell>
          <cell r="AB21">
            <v>2</v>
          </cell>
          <cell r="AC21">
            <v>17</v>
          </cell>
          <cell r="AD21">
            <v>4170</v>
          </cell>
          <cell r="AE21">
            <v>54</v>
          </cell>
          <cell r="AF21">
            <v>134</v>
          </cell>
          <cell r="AG21" t="str">
            <v>-</v>
          </cell>
          <cell r="AH21">
            <v>55</v>
          </cell>
          <cell r="AI21">
            <v>54</v>
          </cell>
          <cell r="AJ21" t="str">
            <v>-</v>
          </cell>
          <cell r="AK21" t="str">
            <v>-</v>
          </cell>
          <cell r="AL21">
            <v>17</v>
          </cell>
          <cell r="AN21">
            <v>3370</v>
          </cell>
          <cell r="AO21">
            <v>54</v>
          </cell>
          <cell r="AP21">
            <v>164</v>
          </cell>
          <cell r="AQ21" t="str">
            <v>-</v>
          </cell>
          <cell r="AR21" t="str">
            <v>-</v>
          </cell>
          <cell r="AS21">
            <v>54</v>
          </cell>
          <cell r="AT21" t="str">
            <v>-</v>
          </cell>
          <cell r="AU21">
            <v>3</v>
          </cell>
          <cell r="AV21">
            <v>17</v>
          </cell>
          <cell r="AW21">
            <v>4020</v>
          </cell>
          <cell r="AX21">
            <v>54</v>
          </cell>
          <cell r="AY21">
            <v>144</v>
          </cell>
          <cell r="AZ21">
            <v>14</v>
          </cell>
          <cell r="BA21" t="str">
            <v>-</v>
          </cell>
          <cell r="BB21">
            <v>54</v>
          </cell>
          <cell r="BC21">
            <v>8</v>
          </cell>
          <cell r="BD21" t="str">
            <v>-</v>
          </cell>
          <cell r="BE21">
            <v>17</v>
          </cell>
          <cell r="BG21">
            <v>3270</v>
          </cell>
          <cell r="BH21">
            <v>54</v>
          </cell>
          <cell r="BI21">
            <v>178</v>
          </cell>
          <cell r="BJ21" t="str">
            <v>-</v>
          </cell>
          <cell r="BK21">
            <v>48</v>
          </cell>
          <cell r="BL21">
            <v>54</v>
          </cell>
          <cell r="BM21" t="str">
            <v>-</v>
          </cell>
          <cell r="BN21">
            <v>4</v>
          </cell>
          <cell r="BO21">
            <v>17</v>
          </cell>
          <cell r="BP21">
            <v>3520</v>
          </cell>
          <cell r="BQ21">
            <v>54</v>
          </cell>
          <cell r="BR21">
            <v>158</v>
          </cell>
          <cell r="BS21">
            <v>19</v>
          </cell>
          <cell r="BT21">
            <v>51</v>
          </cell>
          <cell r="BU21">
            <v>54</v>
          </cell>
          <cell r="BV21" t="str">
            <v>-</v>
          </cell>
          <cell r="BW21" t="str">
            <v>-</v>
          </cell>
          <cell r="BX21">
            <v>17</v>
          </cell>
        </row>
        <row r="22">
          <cell r="A22">
            <v>4090</v>
          </cell>
          <cell r="B22">
            <v>53</v>
          </cell>
          <cell r="C22">
            <v>141</v>
          </cell>
          <cell r="D22">
            <v>13</v>
          </cell>
          <cell r="E22">
            <v>55</v>
          </cell>
          <cell r="F22">
            <v>53</v>
          </cell>
          <cell r="G22">
            <v>1</v>
          </cell>
          <cell r="H22" t="str">
            <v>-</v>
          </cell>
          <cell r="I22">
            <v>18</v>
          </cell>
          <cell r="J22">
            <v>4390</v>
          </cell>
          <cell r="K22">
            <v>53</v>
          </cell>
          <cell r="L22">
            <v>126</v>
          </cell>
          <cell r="M22" t="str">
            <v>-</v>
          </cell>
          <cell r="N22">
            <v>58</v>
          </cell>
          <cell r="O22">
            <v>53</v>
          </cell>
          <cell r="P22" t="str">
            <v>-</v>
          </cell>
          <cell r="Q22">
            <v>6</v>
          </cell>
          <cell r="R22">
            <v>18</v>
          </cell>
          <cell r="U22">
            <v>3540</v>
          </cell>
          <cell r="V22">
            <v>53</v>
          </cell>
          <cell r="W22">
            <v>156</v>
          </cell>
          <cell r="X22" t="str">
            <v>-</v>
          </cell>
          <cell r="Y22" t="str">
            <v>-</v>
          </cell>
          <cell r="Z22">
            <v>53</v>
          </cell>
          <cell r="AA22">
            <v>3</v>
          </cell>
          <cell r="AB22" t="str">
            <v>-</v>
          </cell>
          <cell r="AC22">
            <v>18</v>
          </cell>
          <cell r="AD22">
            <v>4190</v>
          </cell>
          <cell r="AE22">
            <v>53</v>
          </cell>
          <cell r="AF22">
            <v>136</v>
          </cell>
          <cell r="AG22">
            <v>12</v>
          </cell>
          <cell r="AH22" t="str">
            <v>-</v>
          </cell>
          <cell r="AI22">
            <v>53</v>
          </cell>
          <cell r="AJ22">
            <v>7</v>
          </cell>
          <cell r="AK22">
            <v>9</v>
          </cell>
          <cell r="AL22">
            <v>18</v>
          </cell>
          <cell r="AN22">
            <v>3390</v>
          </cell>
          <cell r="AO22">
            <v>53</v>
          </cell>
          <cell r="AP22">
            <v>166</v>
          </cell>
          <cell r="AQ22">
            <v>17</v>
          </cell>
          <cell r="AR22">
            <v>5</v>
          </cell>
          <cell r="AS22">
            <v>53</v>
          </cell>
          <cell r="AT22">
            <v>4</v>
          </cell>
          <cell r="AU22" t="str">
            <v>-</v>
          </cell>
          <cell r="AV22">
            <v>18</v>
          </cell>
          <cell r="AW22">
            <v>4040</v>
          </cell>
          <cell r="AX22">
            <v>53</v>
          </cell>
          <cell r="AY22">
            <v>146</v>
          </cell>
          <cell r="AZ22" t="str">
            <v>-</v>
          </cell>
          <cell r="BA22">
            <v>53</v>
          </cell>
          <cell r="BB22">
            <v>53</v>
          </cell>
          <cell r="BC22" t="str">
            <v>-</v>
          </cell>
          <cell r="BD22">
            <v>12</v>
          </cell>
          <cell r="BE22">
            <v>18</v>
          </cell>
          <cell r="BG22">
            <v>3290</v>
          </cell>
          <cell r="BH22">
            <v>53</v>
          </cell>
          <cell r="BI22">
            <v>180</v>
          </cell>
          <cell r="BJ22">
            <v>20</v>
          </cell>
          <cell r="BK22" t="str">
            <v>-</v>
          </cell>
          <cell r="BL22">
            <v>53</v>
          </cell>
          <cell r="BM22">
            <v>4</v>
          </cell>
          <cell r="BN22" t="str">
            <v>-</v>
          </cell>
          <cell r="BO22">
            <v>18</v>
          </cell>
          <cell r="BP22">
            <v>3540</v>
          </cell>
          <cell r="BQ22">
            <v>53</v>
          </cell>
          <cell r="BR22">
            <v>160</v>
          </cell>
          <cell r="BS22" t="str">
            <v>-</v>
          </cell>
          <cell r="BT22" t="str">
            <v>-</v>
          </cell>
          <cell r="BU22">
            <v>53</v>
          </cell>
          <cell r="BV22">
            <v>7</v>
          </cell>
          <cell r="BW22">
            <v>15</v>
          </cell>
          <cell r="BX22">
            <v>18</v>
          </cell>
        </row>
        <row r="23">
          <cell r="A23">
            <v>4110</v>
          </cell>
          <cell r="B23">
            <v>52</v>
          </cell>
          <cell r="C23">
            <v>143</v>
          </cell>
          <cell r="D23" t="str">
            <v>-</v>
          </cell>
          <cell r="E23" t="str">
            <v>-</v>
          </cell>
          <cell r="F23">
            <v>52</v>
          </cell>
          <cell r="G23" t="str">
            <v>-</v>
          </cell>
          <cell r="H23" t="str">
            <v>-</v>
          </cell>
          <cell r="I23">
            <v>19</v>
          </cell>
          <cell r="J23">
            <v>4410</v>
          </cell>
          <cell r="K23">
            <v>52</v>
          </cell>
          <cell r="L23">
            <v>128</v>
          </cell>
          <cell r="M23">
            <v>12</v>
          </cell>
          <cell r="N23" t="str">
            <v>-</v>
          </cell>
          <cell r="O23">
            <v>52</v>
          </cell>
          <cell r="P23" t="str">
            <v>-</v>
          </cell>
          <cell r="Q23" t="str">
            <v>-</v>
          </cell>
          <cell r="R23">
            <v>19</v>
          </cell>
          <cell r="U23">
            <v>3560</v>
          </cell>
          <cell r="V23">
            <v>52</v>
          </cell>
          <cell r="W23">
            <v>158</v>
          </cell>
          <cell r="X23">
            <v>15</v>
          </cell>
          <cell r="Y23" t="str">
            <v>-</v>
          </cell>
          <cell r="Z23">
            <v>52</v>
          </cell>
          <cell r="AA23" t="str">
            <v>-</v>
          </cell>
          <cell r="AB23" t="str">
            <v>-</v>
          </cell>
          <cell r="AC23">
            <v>19</v>
          </cell>
          <cell r="AD23">
            <v>4210</v>
          </cell>
          <cell r="AE23">
            <v>52</v>
          </cell>
          <cell r="AF23">
            <v>138</v>
          </cell>
          <cell r="AG23" t="str">
            <v>-</v>
          </cell>
          <cell r="AH23" t="str">
            <v>-</v>
          </cell>
          <cell r="AI23">
            <v>52</v>
          </cell>
          <cell r="AJ23" t="str">
            <v>-</v>
          </cell>
          <cell r="AK23" t="str">
            <v>-</v>
          </cell>
          <cell r="AL23">
            <v>19</v>
          </cell>
          <cell r="AN23">
            <v>3410</v>
          </cell>
          <cell r="AO23">
            <v>52</v>
          </cell>
          <cell r="AP23">
            <v>168</v>
          </cell>
          <cell r="AQ23" t="str">
            <v>-</v>
          </cell>
          <cell r="AR23" t="str">
            <v>-</v>
          </cell>
          <cell r="AS23">
            <v>52</v>
          </cell>
          <cell r="AT23" t="str">
            <v>-</v>
          </cell>
          <cell r="AU23" t="str">
            <v>-</v>
          </cell>
          <cell r="AV23">
            <v>19</v>
          </cell>
          <cell r="AW23">
            <v>4060</v>
          </cell>
          <cell r="AX23">
            <v>52</v>
          </cell>
          <cell r="AY23">
            <v>148</v>
          </cell>
          <cell r="AZ23">
            <v>15</v>
          </cell>
          <cell r="BA23" t="str">
            <v>-</v>
          </cell>
          <cell r="BB23">
            <v>52</v>
          </cell>
          <cell r="BC23" t="str">
            <v>-</v>
          </cell>
          <cell r="BD23" t="str">
            <v>-</v>
          </cell>
          <cell r="BE23">
            <v>19</v>
          </cell>
          <cell r="BG23">
            <v>3310</v>
          </cell>
          <cell r="BH23">
            <v>52</v>
          </cell>
          <cell r="BI23">
            <v>182</v>
          </cell>
          <cell r="BJ23" t="str">
            <v>-</v>
          </cell>
          <cell r="BK23" t="str">
            <v>-</v>
          </cell>
          <cell r="BL23">
            <v>52</v>
          </cell>
          <cell r="BM23" t="str">
            <v>-</v>
          </cell>
          <cell r="BN23" t="str">
            <v>-</v>
          </cell>
          <cell r="BO23">
            <v>19</v>
          </cell>
          <cell r="BP23">
            <v>3560</v>
          </cell>
          <cell r="BQ23">
            <v>52</v>
          </cell>
          <cell r="BR23">
            <v>162</v>
          </cell>
          <cell r="BS23">
            <v>20</v>
          </cell>
          <cell r="BT23" t="str">
            <v>-</v>
          </cell>
          <cell r="BU23">
            <v>52</v>
          </cell>
          <cell r="BV23" t="str">
            <v>-</v>
          </cell>
          <cell r="BW23" t="str">
            <v>-</v>
          </cell>
          <cell r="BX23">
            <v>19</v>
          </cell>
        </row>
        <row r="24">
          <cell r="A24">
            <v>4130</v>
          </cell>
          <cell r="B24">
            <v>51</v>
          </cell>
          <cell r="C24">
            <v>145</v>
          </cell>
          <cell r="D24">
            <v>14</v>
          </cell>
          <cell r="E24" t="str">
            <v>-</v>
          </cell>
          <cell r="F24">
            <v>51</v>
          </cell>
          <cell r="G24" t="str">
            <v>-</v>
          </cell>
          <cell r="H24">
            <v>2</v>
          </cell>
          <cell r="I24">
            <v>20</v>
          </cell>
          <cell r="J24">
            <v>4430</v>
          </cell>
          <cell r="K24">
            <v>51</v>
          </cell>
          <cell r="L24">
            <v>130</v>
          </cell>
          <cell r="M24">
            <v>0</v>
          </cell>
          <cell r="N24" t="str">
            <v>-</v>
          </cell>
          <cell r="O24">
            <v>51</v>
          </cell>
          <cell r="P24">
            <v>5</v>
          </cell>
          <cell r="Q24">
            <v>7</v>
          </cell>
          <cell r="R24">
            <v>20</v>
          </cell>
          <cell r="U24">
            <v>3580</v>
          </cell>
          <cell r="V24">
            <v>51</v>
          </cell>
          <cell r="W24">
            <v>160</v>
          </cell>
          <cell r="X24" t="str">
            <v>-</v>
          </cell>
          <cell r="Y24" t="str">
            <v>-</v>
          </cell>
          <cell r="Z24">
            <v>51</v>
          </cell>
          <cell r="AA24" t="str">
            <v>-</v>
          </cell>
          <cell r="AB24" t="str">
            <v>-</v>
          </cell>
          <cell r="AC24">
            <v>20</v>
          </cell>
          <cell r="AD24">
            <v>4230</v>
          </cell>
          <cell r="AE24">
            <v>51</v>
          </cell>
          <cell r="AF24">
            <v>140</v>
          </cell>
          <cell r="AG24">
            <v>13</v>
          </cell>
          <cell r="AH24" t="str">
            <v>-</v>
          </cell>
          <cell r="AI24">
            <v>51</v>
          </cell>
          <cell r="AJ24" t="str">
            <v>-</v>
          </cell>
          <cell r="AK24">
            <v>10</v>
          </cell>
          <cell r="AL24">
            <v>20</v>
          </cell>
          <cell r="AN24">
            <v>3430</v>
          </cell>
          <cell r="AO24">
            <v>51</v>
          </cell>
          <cell r="AP24">
            <v>170</v>
          </cell>
          <cell r="AQ24">
            <v>18</v>
          </cell>
          <cell r="AR24" t="str">
            <v>-</v>
          </cell>
          <cell r="AS24">
            <v>51</v>
          </cell>
          <cell r="AT24">
            <v>5</v>
          </cell>
          <cell r="AU24" t="str">
            <v>-</v>
          </cell>
          <cell r="AV24">
            <v>20</v>
          </cell>
          <cell r="AW24">
            <v>4080</v>
          </cell>
          <cell r="AX24">
            <v>51</v>
          </cell>
          <cell r="AY24">
            <v>150</v>
          </cell>
          <cell r="AZ24" t="str">
            <v>-</v>
          </cell>
          <cell r="BA24" t="str">
            <v>-</v>
          </cell>
          <cell r="BB24">
            <v>51</v>
          </cell>
          <cell r="BC24">
            <v>9</v>
          </cell>
          <cell r="BD24">
            <v>13</v>
          </cell>
          <cell r="BE24">
            <v>20</v>
          </cell>
          <cell r="BG24">
            <v>3330</v>
          </cell>
          <cell r="BH24">
            <v>51</v>
          </cell>
          <cell r="BI24">
            <v>184</v>
          </cell>
          <cell r="BJ24">
            <v>21</v>
          </cell>
          <cell r="BK24" t="str">
            <v>-</v>
          </cell>
          <cell r="BL24">
            <v>51</v>
          </cell>
          <cell r="BM24">
            <v>5</v>
          </cell>
          <cell r="BN24">
            <v>5</v>
          </cell>
          <cell r="BO24">
            <v>20</v>
          </cell>
          <cell r="BP24">
            <v>3580</v>
          </cell>
          <cell r="BQ24">
            <v>51</v>
          </cell>
          <cell r="BR24">
            <v>164</v>
          </cell>
          <cell r="BS24" t="str">
            <v>-</v>
          </cell>
          <cell r="BT24" t="str">
            <v>-</v>
          </cell>
          <cell r="BU24">
            <v>51</v>
          </cell>
          <cell r="BV24">
            <v>8</v>
          </cell>
          <cell r="BW24">
            <v>16</v>
          </cell>
          <cell r="BX24">
            <v>20</v>
          </cell>
        </row>
        <row r="25">
          <cell r="A25">
            <v>4150</v>
          </cell>
          <cell r="B25">
            <v>50</v>
          </cell>
          <cell r="C25">
            <v>147</v>
          </cell>
          <cell r="D25" t="str">
            <v>-</v>
          </cell>
          <cell r="E25">
            <v>56</v>
          </cell>
          <cell r="F25">
            <v>50</v>
          </cell>
          <cell r="G25" t="str">
            <v>-</v>
          </cell>
          <cell r="H25" t="str">
            <v>-</v>
          </cell>
          <cell r="I25">
            <v>21</v>
          </cell>
          <cell r="J25">
            <v>4450</v>
          </cell>
          <cell r="K25">
            <v>50</v>
          </cell>
          <cell r="L25">
            <v>132</v>
          </cell>
          <cell r="M25">
            <v>13</v>
          </cell>
          <cell r="N25">
            <v>59</v>
          </cell>
          <cell r="O25">
            <v>50</v>
          </cell>
          <cell r="P25" t="str">
            <v>-</v>
          </cell>
          <cell r="Q25" t="str">
            <v>-</v>
          </cell>
          <cell r="R25">
            <v>21</v>
          </cell>
          <cell r="U25">
            <v>4000</v>
          </cell>
          <cell r="V25">
            <v>50</v>
          </cell>
          <cell r="W25">
            <v>162</v>
          </cell>
          <cell r="X25">
            <v>16</v>
          </cell>
          <cell r="Y25">
            <v>53</v>
          </cell>
          <cell r="Z25">
            <v>50</v>
          </cell>
          <cell r="AA25">
            <v>4</v>
          </cell>
          <cell r="AB25">
            <v>3</v>
          </cell>
          <cell r="AC25">
            <v>21</v>
          </cell>
          <cell r="AD25">
            <v>4250</v>
          </cell>
          <cell r="AE25">
            <v>50</v>
          </cell>
          <cell r="AF25">
            <v>142</v>
          </cell>
          <cell r="AG25" t="str">
            <v>-</v>
          </cell>
          <cell r="AH25">
            <v>56</v>
          </cell>
          <cell r="AI25">
            <v>50</v>
          </cell>
          <cell r="AJ25">
            <v>8</v>
          </cell>
          <cell r="AK25" t="str">
            <v>-</v>
          </cell>
          <cell r="AL25">
            <v>21</v>
          </cell>
          <cell r="AN25">
            <v>3450</v>
          </cell>
          <cell r="AO25">
            <v>50</v>
          </cell>
          <cell r="AP25">
            <v>172</v>
          </cell>
          <cell r="AQ25" t="str">
            <v>-</v>
          </cell>
          <cell r="AR25">
            <v>51</v>
          </cell>
          <cell r="AS25">
            <v>50</v>
          </cell>
          <cell r="AT25" t="str">
            <v>-</v>
          </cell>
          <cell r="AU25">
            <v>4</v>
          </cell>
          <cell r="AV25">
            <v>21</v>
          </cell>
          <cell r="AW25">
            <v>4100</v>
          </cell>
          <cell r="AX25">
            <v>50</v>
          </cell>
          <cell r="AY25">
            <v>152</v>
          </cell>
          <cell r="AZ25">
            <v>16</v>
          </cell>
          <cell r="BA25">
            <v>54</v>
          </cell>
          <cell r="BB25">
            <v>50</v>
          </cell>
          <cell r="BC25" t="str">
            <v>-</v>
          </cell>
          <cell r="BD25" t="str">
            <v>-</v>
          </cell>
          <cell r="BE25">
            <v>21</v>
          </cell>
          <cell r="BG25">
            <v>3350</v>
          </cell>
          <cell r="BH25">
            <v>50</v>
          </cell>
          <cell r="BI25">
            <v>186</v>
          </cell>
          <cell r="BJ25" t="str">
            <v>-</v>
          </cell>
          <cell r="BK25">
            <v>49</v>
          </cell>
          <cell r="BL25">
            <v>50</v>
          </cell>
          <cell r="BM25" t="str">
            <v>-</v>
          </cell>
          <cell r="BN25" t="str">
            <v>-</v>
          </cell>
          <cell r="BO25">
            <v>21</v>
          </cell>
          <cell r="BP25">
            <v>4000</v>
          </cell>
          <cell r="BQ25">
            <v>50</v>
          </cell>
          <cell r="BR25">
            <v>166</v>
          </cell>
          <cell r="BS25">
            <v>21</v>
          </cell>
          <cell r="BT25">
            <v>52</v>
          </cell>
          <cell r="BU25">
            <v>50</v>
          </cell>
          <cell r="BV25" t="str">
            <v>-</v>
          </cell>
          <cell r="BW25" t="str">
            <v>-</v>
          </cell>
          <cell r="BX25">
            <v>21</v>
          </cell>
        </row>
        <row r="26">
          <cell r="A26">
            <v>4160</v>
          </cell>
          <cell r="B26">
            <v>49</v>
          </cell>
          <cell r="C26">
            <v>149</v>
          </cell>
          <cell r="D26">
            <v>15</v>
          </cell>
          <cell r="E26" t="str">
            <v>-</v>
          </cell>
          <cell r="F26">
            <v>49</v>
          </cell>
          <cell r="G26">
            <v>2</v>
          </cell>
          <cell r="H26" t="str">
            <v>-</v>
          </cell>
          <cell r="I26">
            <v>22</v>
          </cell>
          <cell r="J26">
            <v>4460</v>
          </cell>
          <cell r="K26">
            <v>49</v>
          </cell>
          <cell r="L26">
            <v>134</v>
          </cell>
          <cell r="M26" t="str">
            <v>-</v>
          </cell>
          <cell r="N26" t="str">
            <v>-</v>
          </cell>
          <cell r="O26">
            <v>49</v>
          </cell>
          <cell r="P26" t="str">
            <v>-</v>
          </cell>
          <cell r="Q26">
            <v>8</v>
          </cell>
          <cell r="R26">
            <v>22</v>
          </cell>
          <cell r="U26">
            <v>4010</v>
          </cell>
          <cell r="V26">
            <v>49</v>
          </cell>
          <cell r="W26">
            <v>164</v>
          </cell>
          <cell r="X26" t="str">
            <v>-</v>
          </cell>
          <cell r="Y26" t="str">
            <v>-</v>
          </cell>
          <cell r="Z26">
            <v>49</v>
          </cell>
          <cell r="AA26" t="str">
            <v>-</v>
          </cell>
          <cell r="AB26" t="str">
            <v>-</v>
          </cell>
          <cell r="AC26">
            <v>22</v>
          </cell>
          <cell r="AD26">
            <v>4260</v>
          </cell>
          <cell r="AE26">
            <v>49</v>
          </cell>
          <cell r="AF26">
            <v>144</v>
          </cell>
          <cell r="AG26">
            <v>14</v>
          </cell>
          <cell r="AH26" t="str">
            <v>-</v>
          </cell>
          <cell r="AI26">
            <v>49</v>
          </cell>
          <cell r="AJ26" t="str">
            <v>-</v>
          </cell>
          <cell r="AK26">
            <v>11</v>
          </cell>
          <cell r="AL26">
            <v>22</v>
          </cell>
          <cell r="AN26">
            <v>3460</v>
          </cell>
          <cell r="AO26">
            <v>49</v>
          </cell>
          <cell r="AP26">
            <v>174</v>
          </cell>
          <cell r="AQ26">
            <v>19</v>
          </cell>
          <cell r="AR26" t="str">
            <v>-</v>
          </cell>
          <cell r="AS26">
            <v>49</v>
          </cell>
          <cell r="AT26">
            <v>6</v>
          </cell>
          <cell r="AU26" t="str">
            <v>-</v>
          </cell>
          <cell r="AV26">
            <v>22</v>
          </cell>
          <cell r="AW26">
            <v>4110</v>
          </cell>
          <cell r="AX26">
            <v>49</v>
          </cell>
          <cell r="AY26">
            <v>154</v>
          </cell>
          <cell r="AZ26" t="str">
            <v>-</v>
          </cell>
          <cell r="BA26" t="str">
            <v>-</v>
          </cell>
          <cell r="BB26">
            <v>49</v>
          </cell>
          <cell r="BC26" t="str">
            <v>-</v>
          </cell>
          <cell r="BD26">
            <v>14</v>
          </cell>
          <cell r="BE26">
            <v>22</v>
          </cell>
          <cell r="BG26">
            <v>3360</v>
          </cell>
          <cell r="BH26">
            <v>49</v>
          </cell>
          <cell r="BI26">
            <v>188</v>
          </cell>
          <cell r="BJ26">
            <v>22</v>
          </cell>
          <cell r="BK26" t="str">
            <v>-</v>
          </cell>
          <cell r="BL26">
            <v>49</v>
          </cell>
          <cell r="BM26">
            <v>6</v>
          </cell>
          <cell r="BN26" t="str">
            <v>-</v>
          </cell>
          <cell r="BO26">
            <v>22</v>
          </cell>
          <cell r="BP26">
            <v>4010</v>
          </cell>
          <cell r="BQ26">
            <v>49</v>
          </cell>
          <cell r="BR26">
            <v>168</v>
          </cell>
          <cell r="BS26" t="str">
            <v>-</v>
          </cell>
          <cell r="BT26" t="str">
            <v>-</v>
          </cell>
          <cell r="BU26">
            <v>49</v>
          </cell>
          <cell r="BV26">
            <v>9</v>
          </cell>
          <cell r="BW26">
            <v>17</v>
          </cell>
          <cell r="BX26">
            <v>22</v>
          </cell>
        </row>
        <row r="27">
          <cell r="A27">
            <v>4170</v>
          </cell>
          <cell r="B27">
            <v>48</v>
          </cell>
          <cell r="C27">
            <v>151</v>
          </cell>
          <cell r="D27" t="str">
            <v>-</v>
          </cell>
          <cell r="E27" t="str">
            <v>-</v>
          </cell>
          <cell r="F27">
            <v>48</v>
          </cell>
          <cell r="G27" t="str">
            <v>-</v>
          </cell>
          <cell r="H27" t="str">
            <v>-</v>
          </cell>
          <cell r="I27">
            <v>23</v>
          </cell>
          <cell r="J27">
            <v>4470</v>
          </cell>
          <cell r="K27">
            <v>48</v>
          </cell>
          <cell r="L27">
            <v>136</v>
          </cell>
          <cell r="M27">
            <v>14</v>
          </cell>
          <cell r="N27" t="str">
            <v>-</v>
          </cell>
          <cell r="O27">
            <v>48</v>
          </cell>
          <cell r="P27">
            <v>6</v>
          </cell>
          <cell r="Q27" t="str">
            <v>-</v>
          </cell>
          <cell r="R27">
            <v>23</v>
          </cell>
          <cell r="U27">
            <v>4020</v>
          </cell>
          <cell r="V27">
            <v>48</v>
          </cell>
          <cell r="W27">
            <v>166</v>
          </cell>
          <cell r="X27">
            <v>17</v>
          </cell>
          <cell r="Y27" t="str">
            <v>-</v>
          </cell>
          <cell r="Z27">
            <v>48</v>
          </cell>
          <cell r="AA27" t="str">
            <v>-</v>
          </cell>
          <cell r="AB27" t="str">
            <v>-</v>
          </cell>
          <cell r="AC27">
            <v>23</v>
          </cell>
          <cell r="AD27">
            <v>4270</v>
          </cell>
          <cell r="AE27">
            <v>48</v>
          </cell>
          <cell r="AF27">
            <v>146</v>
          </cell>
          <cell r="AG27" t="str">
            <v>-</v>
          </cell>
          <cell r="AH27" t="str">
            <v>-</v>
          </cell>
          <cell r="AI27">
            <v>48</v>
          </cell>
          <cell r="AJ27" t="str">
            <v>-</v>
          </cell>
          <cell r="AK27" t="str">
            <v>-</v>
          </cell>
          <cell r="AL27">
            <v>23</v>
          </cell>
          <cell r="AN27">
            <v>3470</v>
          </cell>
          <cell r="AO27">
            <v>48</v>
          </cell>
          <cell r="AP27">
            <v>176</v>
          </cell>
          <cell r="AQ27" t="str">
            <v>-</v>
          </cell>
          <cell r="AR27" t="str">
            <v>-</v>
          </cell>
          <cell r="AS27">
            <v>48</v>
          </cell>
          <cell r="AT27" t="str">
            <v>-</v>
          </cell>
          <cell r="AU27" t="str">
            <v>-</v>
          </cell>
          <cell r="AV27">
            <v>23</v>
          </cell>
          <cell r="AW27">
            <v>4120</v>
          </cell>
          <cell r="AX27">
            <v>48</v>
          </cell>
          <cell r="AY27">
            <v>156</v>
          </cell>
          <cell r="AZ27">
            <v>17</v>
          </cell>
          <cell r="BA27" t="str">
            <v>-</v>
          </cell>
          <cell r="BB27">
            <v>48</v>
          </cell>
          <cell r="BC27">
            <v>10</v>
          </cell>
          <cell r="BD27" t="str">
            <v>-</v>
          </cell>
          <cell r="BE27">
            <v>23</v>
          </cell>
          <cell r="BG27">
            <v>3370</v>
          </cell>
          <cell r="BH27">
            <v>48</v>
          </cell>
          <cell r="BI27">
            <v>190</v>
          </cell>
          <cell r="BJ27" t="str">
            <v>-</v>
          </cell>
          <cell r="BK27" t="str">
            <v>-</v>
          </cell>
          <cell r="BL27">
            <v>48</v>
          </cell>
          <cell r="BM27" t="str">
            <v>-</v>
          </cell>
          <cell r="BN27">
            <v>6</v>
          </cell>
          <cell r="BO27">
            <v>23</v>
          </cell>
          <cell r="BP27">
            <v>4020</v>
          </cell>
          <cell r="BQ27">
            <v>48</v>
          </cell>
          <cell r="BR27">
            <v>170</v>
          </cell>
          <cell r="BS27">
            <v>22</v>
          </cell>
          <cell r="BT27" t="str">
            <v>-</v>
          </cell>
          <cell r="BU27">
            <v>48</v>
          </cell>
          <cell r="BV27" t="str">
            <v>-</v>
          </cell>
          <cell r="BW27" t="str">
            <v>-</v>
          </cell>
          <cell r="BX27">
            <v>23</v>
          </cell>
        </row>
        <row r="28">
          <cell r="A28">
            <v>4180</v>
          </cell>
          <cell r="B28">
            <v>47</v>
          </cell>
          <cell r="C28">
            <v>153</v>
          </cell>
          <cell r="D28">
            <v>16</v>
          </cell>
          <cell r="E28" t="str">
            <v>-</v>
          </cell>
          <cell r="F28">
            <v>47</v>
          </cell>
          <cell r="G28" t="str">
            <v>-</v>
          </cell>
          <cell r="H28" t="str">
            <v>-</v>
          </cell>
          <cell r="I28">
            <v>24</v>
          </cell>
          <cell r="J28">
            <v>4480</v>
          </cell>
          <cell r="K28">
            <v>47</v>
          </cell>
          <cell r="L28">
            <v>138</v>
          </cell>
          <cell r="M28" t="str">
            <v>-</v>
          </cell>
          <cell r="N28" t="str">
            <v>-</v>
          </cell>
          <cell r="O28">
            <v>47</v>
          </cell>
          <cell r="P28" t="str">
            <v>-</v>
          </cell>
          <cell r="Q28">
            <v>9</v>
          </cell>
          <cell r="R28">
            <v>24</v>
          </cell>
          <cell r="U28">
            <v>4030</v>
          </cell>
          <cell r="V28">
            <v>47</v>
          </cell>
          <cell r="W28">
            <v>168</v>
          </cell>
          <cell r="X28" t="str">
            <v>-</v>
          </cell>
          <cell r="Y28" t="str">
            <v>-</v>
          </cell>
          <cell r="Z28">
            <v>47</v>
          </cell>
          <cell r="AA28">
            <v>5</v>
          </cell>
          <cell r="AB28" t="str">
            <v>-</v>
          </cell>
          <cell r="AC28">
            <v>24</v>
          </cell>
          <cell r="AD28">
            <v>4280</v>
          </cell>
          <cell r="AE28">
            <v>47</v>
          </cell>
          <cell r="AF28">
            <v>148</v>
          </cell>
          <cell r="AG28">
            <v>15</v>
          </cell>
          <cell r="AH28" t="str">
            <v>-</v>
          </cell>
          <cell r="AI28">
            <v>47</v>
          </cell>
          <cell r="AJ28">
            <v>9</v>
          </cell>
          <cell r="AK28">
            <v>12</v>
          </cell>
          <cell r="AL28">
            <v>24</v>
          </cell>
          <cell r="AN28">
            <v>3480</v>
          </cell>
          <cell r="AO28">
            <v>47</v>
          </cell>
          <cell r="AP28">
            <v>178</v>
          </cell>
          <cell r="AQ28">
            <v>20</v>
          </cell>
          <cell r="AR28" t="str">
            <v>-</v>
          </cell>
          <cell r="AS28">
            <v>47</v>
          </cell>
          <cell r="AT28">
            <v>7</v>
          </cell>
          <cell r="AU28" t="str">
            <v>-</v>
          </cell>
          <cell r="AV28">
            <v>24</v>
          </cell>
          <cell r="AW28">
            <v>4130</v>
          </cell>
          <cell r="AX28">
            <v>47</v>
          </cell>
          <cell r="AY28">
            <v>158</v>
          </cell>
          <cell r="AZ28" t="str">
            <v>-</v>
          </cell>
          <cell r="BA28" t="str">
            <v>-</v>
          </cell>
          <cell r="BB28">
            <v>47</v>
          </cell>
          <cell r="BC28" t="str">
            <v>-</v>
          </cell>
          <cell r="BD28">
            <v>15</v>
          </cell>
          <cell r="BE28">
            <v>24</v>
          </cell>
          <cell r="BG28">
            <v>3380</v>
          </cell>
          <cell r="BH28">
            <v>47</v>
          </cell>
          <cell r="BI28">
            <v>192</v>
          </cell>
          <cell r="BJ28">
            <v>23</v>
          </cell>
          <cell r="BK28" t="str">
            <v>-</v>
          </cell>
          <cell r="BL28">
            <v>47</v>
          </cell>
          <cell r="BM28">
            <v>7</v>
          </cell>
          <cell r="BN28" t="str">
            <v>-</v>
          </cell>
          <cell r="BO28">
            <v>24</v>
          </cell>
          <cell r="BP28">
            <v>4030</v>
          </cell>
          <cell r="BQ28">
            <v>47</v>
          </cell>
          <cell r="BR28">
            <v>172</v>
          </cell>
          <cell r="BS28" t="str">
            <v>-</v>
          </cell>
          <cell r="BT28" t="str">
            <v>-</v>
          </cell>
          <cell r="BU28">
            <v>47</v>
          </cell>
          <cell r="BV28">
            <v>10</v>
          </cell>
          <cell r="BW28">
            <v>18</v>
          </cell>
          <cell r="BX28">
            <v>24</v>
          </cell>
        </row>
        <row r="29">
          <cell r="A29">
            <v>4190</v>
          </cell>
          <cell r="B29">
            <v>46</v>
          </cell>
          <cell r="C29">
            <v>155</v>
          </cell>
          <cell r="D29" t="str">
            <v>-</v>
          </cell>
          <cell r="E29">
            <v>57</v>
          </cell>
          <cell r="F29">
            <v>46</v>
          </cell>
          <cell r="G29" t="str">
            <v>-</v>
          </cell>
          <cell r="H29">
            <v>3</v>
          </cell>
          <cell r="I29">
            <v>25</v>
          </cell>
          <cell r="J29">
            <v>4490</v>
          </cell>
          <cell r="K29">
            <v>46</v>
          </cell>
          <cell r="L29">
            <v>140</v>
          </cell>
          <cell r="M29">
            <v>15</v>
          </cell>
          <cell r="N29">
            <v>6</v>
          </cell>
          <cell r="O29">
            <v>46</v>
          </cell>
          <cell r="P29" t="str">
            <v>-</v>
          </cell>
          <cell r="Q29" t="str">
            <v>-</v>
          </cell>
          <cell r="R29">
            <v>25</v>
          </cell>
          <cell r="U29">
            <v>4040</v>
          </cell>
          <cell r="V29">
            <v>46</v>
          </cell>
          <cell r="W29">
            <v>170</v>
          </cell>
          <cell r="X29">
            <v>18</v>
          </cell>
          <cell r="Y29" t="str">
            <v>-</v>
          </cell>
          <cell r="Z29">
            <v>46</v>
          </cell>
          <cell r="AA29" t="str">
            <v>-</v>
          </cell>
          <cell r="AB29">
            <v>4</v>
          </cell>
          <cell r="AC29">
            <v>25</v>
          </cell>
          <cell r="AD29">
            <v>4290</v>
          </cell>
          <cell r="AE29">
            <v>46</v>
          </cell>
          <cell r="AF29">
            <v>150</v>
          </cell>
          <cell r="AG29" t="str">
            <v>-</v>
          </cell>
          <cell r="AH29" t="str">
            <v>-</v>
          </cell>
          <cell r="AI29">
            <v>46</v>
          </cell>
          <cell r="AJ29" t="str">
            <v>-</v>
          </cell>
          <cell r="AK29" t="str">
            <v>-</v>
          </cell>
          <cell r="AL29">
            <v>25</v>
          </cell>
          <cell r="AN29">
            <v>3490</v>
          </cell>
          <cell r="AO29">
            <v>46</v>
          </cell>
          <cell r="AP29">
            <v>180</v>
          </cell>
          <cell r="AQ29" t="str">
            <v>-</v>
          </cell>
          <cell r="AR29" t="str">
            <v>-</v>
          </cell>
          <cell r="AS29">
            <v>46</v>
          </cell>
          <cell r="AT29" t="str">
            <v>-</v>
          </cell>
          <cell r="AU29">
            <v>5</v>
          </cell>
          <cell r="AV29">
            <v>25</v>
          </cell>
          <cell r="AW29">
            <v>4140</v>
          </cell>
          <cell r="AX29">
            <v>46</v>
          </cell>
          <cell r="AY29">
            <v>160</v>
          </cell>
          <cell r="AZ29">
            <v>18</v>
          </cell>
          <cell r="BA29" t="str">
            <v>-</v>
          </cell>
          <cell r="BB29">
            <v>46</v>
          </cell>
          <cell r="BC29" t="str">
            <v>-</v>
          </cell>
          <cell r="BD29" t="str">
            <v>-</v>
          </cell>
          <cell r="BE29">
            <v>25</v>
          </cell>
          <cell r="BG29">
            <v>3390</v>
          </cell>
          <cell r="BH29">
            <v>46</v>
          </cell>
          <cell r="BI29">
            <v>194</v>
          </cell>
          <cell r="BJ29" t="str">
            <v>-</v>
          </cell>
          <cell r="BK29" t="str">
            <v>-</v>
          </cell>
          <cell r="BL29">
            <v>46</v>
          </cell>
          <cell r="BM29" t="str">
            <v>-</v>
          </cell>
          <cell r="BN29" t="str">
            <v>-</v>
          </cell>
          <cell r="BO29">
            <v>25</v>
          </cell>
          <cell r="BP29">
            <v>4040</v>
          </cell>
          <cell r="BQ29">
            <v>46</v>
          </cell>
          <cell r="BR29">
            <v>174</v>
          </cell>
          <cell r="BS29">
            <v>23</v>
          </cell>
          <cell r="BT29" t="str">
            <v>-</v>
          </cell>
          <cell r="BU29">
            <v>46</v>
          </cell>
          <cell r="BV29" t="str">
            <v>-</v>
          </cell>
          <cell r="BW29" t="str">
            <v>-</v>
          </cell>
          <cell r="BX29">
            <v>25</v>
          </cell>
        </row>
        <row r="30">
          <cell r="A30">
            <v>4200</v>
          </cell>
          <cell r="B30">
            <v>45</v>
          </cell>
          <cell r="C30">
            <v>157</v>
          </cell>
          <cell r="D30">
            <v>17</v>
          </cell>
          <cell r="E30" t="str">
            <v>-</v>
          </cell>
          <cell r="F30">
            <v>45</v>
          </cell>
          <cell r="G30">
            <v>3</v>
          </cell>
          <cell r="H30" t="str">
            <v>-</v>
          </cell>
          <cell r="I30">
            <v>26</v>
          </cell>
          <cell r="J30">
            <v>4500</v>
          </cell>
          <cell r="K30">
            <v>45</v>
          </cell>
          <cell r="L30">
            <v>142</v>
          </cell>
          <cell r="M30" t="str">
            <v>-</v>
          </cell>
          <cell r="N30" t="str">
            <v>-</v>
          </cell>
          <cell r="O30">
            <v>45</v>
          </cell>
          <cell r="P30">
            <v>7</v>
          </cell>
          <cell r="Q30">
            <v>10</v>
          </cell>
          <cell r="R30">
            <v>26</v>
          </cell>
          <cell r="U30">
            <v>4050</v>
          </cell>
          <cell r="V30">
            <v>45</v>
          </cell>
          <cell r="W30">
            <v>172</v>
          </cell>
          <cell r="X30" t="str">
            <v>-</v>
          </cell>
          <cell r="Y30">
            <v>54</v>
          </cell>
          <cell r="Z30">
            <v>45</v>
          </cell>
          <cell r="AA30" t="str">
            <v>-</v>
          </cell>
          <cell r="AB30" t="str">
            <v>-</v>
          </cell>
          <cell r="AC30">
            <v>26</v>
          </cell>
          <cell r="AD30">
            <v>4300</v>
          </cell>
          <cell r="AE30">
            <v>45</v>
          </cell>
          <cell r="AF30">
            <v>152</v>
          </cell>
          <cell r="AG30">
            <v>16</v>
          </cell>
          <cell r="AH30">
            <v>57</v>
          </cell>
          <cell r="AI30">
            <v>45</v>
          </cell>
          <cell r="AJ30" t="str">
            <v>-</v>
          </cell>
          <cell r="AK30">
            <v>13</v>
          </cell>
          <cell r="AL30">
            <v>26</v>
          </cell>
          <cell r="AN30">
            <v>3500</v>
          </cell>
          <cell r="AO30">
            <v>45</v>
          </cell>
          <cell r="AP30">
            <v>182</v>
          </cell>
          <cell r="AQ30">
            <v>21</v>
          </cell>
          <cell r="AR30">
            <v>52</v>
          </cell>
          <cell r="AS30">
            <v>45</v>
          </cell>
          <cell r="AT30">
            <v>8</v>
          </cell>
          <cell r="AU30" t="str">
            <v>-</v>
          </cell>
          <cell r="AV30">
            <v>26</v>
          </cell>
          <cell r="AW30">
            <v>4150</v>
          </cell>
          <cell r="AX30">
            <v>45</v>
          </cell>
          <cell r="AY30">
            <v>162</v>
          </cell>
          <cell r="AZ30" t="str">
            <v>-</v>
          </cell>
          <cell r="BA30">
            <v>55</v>
          </cell>
          <cell r="BB30">
            <v>45</v>
          </cell>
          <cell r="BC30">
            <v>11</v>
          </cell>
          <cell r="BD30">
            <v>16</v>
          </cell>
          <cell r="BE30">
            <v>26</v>
          </cell>
          <cell r="BG30">
            <v>3400</v>
          </cell>
          <cell r="BH30">
            <v>45</v>
          </cell>
          <cell r="BI30">
            <v>196</v>
          </cell>
          <cell r="BJ30">
            <v>24</v>
          </cell>
          <cell r="BK30">
            <v>5</v>
          </cell>
          <cell r="BL30">
            <v>45</v>
          </cell>
          <cell r="BM30">
            <v>8</v>
          </cell>
          <cell r="BN30">
            <v>7</v>
          </cell>
          <cell r="BO30">
            <v>26</v>
          </cell>
          <cell r="BP30">
            <v>4050</v>
          </cell>
          <cell r="BQ30">
            <v>45</v>
          </cell>
          <cell r="BR30">
            <v>176</v>
          </cell>
          <cell r="BS30" t="str">
            <v>-</v>
          </cell>
          <cell r="BT30">
            <v>53</v>
          </cell>
          <cell r="BU30">
            <v>45</v>
          </cell>
          <cell r="BV30">
            <v>11</v>
          </cell>
          <cell r="BW30">
            <v>19</v>
          </cell>
          <cell r="BX30">
            <v>26</v>
          </cell>
        </row>
        <row r="31">
          <cell r="A31">
            <v>4220</v>
          </cell>
          <cell r="B31">
            <v>44</v>
          </cell>
          <cell r="C31">
            <v>159</v>
          </cell>
          <cell r="D31" t="str">
            <v>-</v>
          </cell>
          <cell r="E31" t="str">
            <v>-</v>
          </cell>
          <cell r="F31">
            <v>44</v>
          </cell>
          <cell r="G31" t="str">
            <v>-</v>
          </cell>
          <cell r="H31" t="str">
            <v>-</v>
          </cell>
          <cell r="I31">
            <v>27</v>
          </cell>
          <cell r="J31">
            <v>4520</v>
          </cell>
          <cell r="K31">
            <v>44</v>
          </cell>
          <cell r="L31">
            <v>144</v>
          </cell>
          <cell r="M31">
            <v>16</v>
          </cell>
          <cell r="N31" t="str">
            <v>-</v>
          </cell>
          <cell r="O31">
            <v>44</v>
          </cell>
          <cell r="P31" t="str">
            <v>-</v>
          </cell>
          <cell r="Q31" t="str">
            <v>-</v>
          </cell>
          <cell r="R31">
            <v>27</v>
          </cell>
          <cell r="U31">
            <v>4060</v>
          </cell>
          <cell r="V31">
            <v>44</v>
          </cell>
          <cell r="W31">
            <v>174</v>
          </cell>
          <cell r="X31">
            <v>19</v>
          </cell>
          <cell r="Y31" t="str">
            <v>-</v>
          </cell>
          <cell r="Z31">
            <v>44</v>
          </cell>
          <cell r="AA31">
            <v>6</v>
          </cell>
          <cell r="AB31" t="str">
            <v>-</v>
          </cell>
          <cell r="AC31">
            <v>27</v>
          </cell>
          <cell r="AD31">
            <v>4320</v>
          </cell>
          <cell r="AE31">
            <v>44</v>
          </cell>
          <cell r="AF31">
            <v>154</v>
          </cell>
          <cell r="AG31" t="str">
            <v>-</v>
          </cell>
          <cell r="AH31" t="str">
            <v>-</v>
          </cell>
          <cell r="AI31">
            <v>44</v>
          </cell>
          <cell r="AJ31">
            <v>10</v>
          </cell>
          <cell r="AK31" t="str">
            <v>-</v>
          </cell>
          <cell r="AL31">
            <v>27</v>
          </cell>
          <cell r="AN31">
            <v>3510</v>
          </cell>
          <cell r="AO31">
            <v>44</v>
          </cell>
          <cell r="AP31">
            <v>184</v>
          </cell>
          <cell r="AQ31" t="str">
            <v>-</v>
          </cell>
          <cell r="AR31" t="str">
            <v>-</v>
          </cell>
          <cell r="AS31">
            <v>44</v>
          </cell>
          <cell r="AT31" t="str">
            <v>-</v>
          </cell>
          <cell r="AU31" t="str">
            <v>-</v>
          </cell>
          <cell r="AV31">
            <v>27</v>
          </cell>
          <cell r="AW31">
            <v>4160</v>
          </cell>
          <cell r="AX31">
            <v>44</v>
          </cell>
          <cell r="AY31">
            <v>164</v>
          </cell>
          <cell r="AZ31">
            <v>19</v>
          </cell>
          <cell r="BA31" t="str">
            <v>-</v>
          </cell>
          <cell r="BB31">
            <v>44</v>
          </cell>
          <cell r="BC31" t="str">
            <v>-</v>
          </cell>
          <cell r="BD31" t="str">
            <v>-</v>
          </cell>
          <cell r="BE31">
            <v>27</v>
          </cell>
          <cell r="BG31">
            <v>3410</v>
          </cell>
          <cell r="BH31">
            <v>44</v>
          </cell>
          <cell r="BI31">
            <v>198</v>
          </cell>
          <cell r="BJ31" t="str">
            <v>-</v>
          </cell>
          <cell r="BK31" t="str">
            <v>-</v>
          </cell>
          <cell r="BL31">
            <v>44</v>
          </cell>
          <cell r="BM31" t="str">
            <v>-</v>
          </cell>
          <cell r="BN31" t="str">
            <v>-</v>
          </cell>
          <cell r="BO31">
            <v>27</v>
          </cell>
          <cell r="BP31">
            <v>4060</v>
          </cell>
          <cell r="BQ31">
            <v>44</v>
          </cell>
          <cell r="BR31">
            <v>178</v>
          </cell>
          <cell r="BS31">
            <v>24</v>
          </cell>
          <cell r="BT31" t="str">
            <v>-</v>
          </cell>
          <cell r="BU31">
            <v>44</v>
          </cell>
          <cell r="BV31" t="str">
            <v>-</v>
          </cell>
          <cell r="BW31" t="str">
            <v>-</v>
          </cell>
          <cell r="BX31">
            <v>27</v>
          </cell>
        </row>
        <row r="32">
          <cell r="A32">
            <v>4240</v>
          </cell>
          <cell r="B32">
            <v>43</v>
          </cell>
          <cell r="C32">
            <v>161</v>
          </cell>
          <cell r="D32">
            <v>18</v>
          </cell>
          <cell r="E32" t="str">
            <v>-</v>
          </cell>
          <cell r="F32">
            <v>43</v>
          </cell>
          <cell r="G32" t="str">
            <v>-</v>
          </cell>
          <cell r="H32" t="str">
            <v>-</v>
          </cell>
          <cell r="I32">
            <v>28</v>
          </cell>
          <cell r="J32">
            <v>4540</v>
          </cell>
          <cell r="K32">
            <v>43</v>
          </cell>
          <cell r="L32">
            <v>146</v>
          </cell>
          <cell r="M32" t="str">
            <v>-</v>
          </cell>
          <cell r="N32" t="str">
            <v>-</v>
          </cell>
          <cell r="O32">
            <v>43</v>
          </cell>
          <cell r="P32" t="str">
            <v>-</v>
          </cell>
          <cell r="Q32">
            <v>11</v>
          </cell>
          <cell r="R32">
            <v>28</v>
          </cell>
          <cell r="U32">
            <v>4080</v>
          </cell>
          <cell r="V32">
            <v>43</v>
          </cell>
          <cell r="W32">
            <v>176</v>
          </cell>
          <cell r="X32" t="str">
            <v>-</v>
          </cell>
          <cell r="Y32" t="str">
            <v>-</v>
          </cell>
          <cell r="Z32">
            <v>43</v>
          </cell>
          <cell r="AA32" t="str">
            <v>-</v>
          </cell>
          <cell r="AB32" t="str">
            <v>-</v>
          </cell>
          <cell r="AC32">
            <v>28</v>
          </cell>
          <cell r="AD32">
            <v>4340</v>
          </cell>
          <cell r="AE32">
            <v>43</v>
          </cell>
          <cell r="AF32">
            <v>156</v>
          </cell>
          <cell r="AG32">
            <v>17</v>
          </cell>
          <cell r="AH32" t="str">
            <v>-</v>
          </cell>
          <cell r="AI32">
            <v>43</v>
          </cell>
          <cell r="AJ32" t="str">
            <v>-</v>
          </cell>
          <cell r="AK32">
            <v>14</v>
          </cell>
          <cell r="AL32">
            <v>28</v>
          </cell>
          <cell r="AN32">
            <v>3530</v>
          </cell>
          <cell r="AO32">
            <v>43</v>
          </cell>
          <cell r="AP32">
            <v>186</v>
          </cell>
          <cell r="AQ32">
            <v>22</v>
          </cell>
          <cell r="AR32" t="str">
            <v>-</v>
          </cell>
          <cell r="AS32">
            <v>43</v>
          </cell>
          <cell r="AT32" t="str">
            <v>-</v>
          </cell>
          <cell r="AU32" t="str">
            <v>-</v>
          </cell>
          <cell r="AV32">
            <v>28</v>
          </cell>
          <cell r="AW32">
            <v>4170</v>
          </cell>
          <cell r="AX32">
            <v>43</v>
          </cell>
          <cell r="AY32">
            <v>166</v>
          </cell>
          <cell r="AZ32" t="str">
            <v>-</v>
          </cell>
          <cell r="BA32" t="str">
            <v>-</v>
          </cell>
          <cell r="BB32">
            <v>43</v>
          </cell>
          <cell r="BC32" t="str">
            <v>-</v>
          </cell>
          <cell r="BD32">
            <v>17</v>
          </cell>
          <cell r="BE32">
            <v>28</v>
          </cell>
          <cell r="BG32">
            <v>3420</v>
          </cell>
          <cell r="BH32">
            <v>43</v>
          </cell>
          <cell r="BI32">
            <v>200</v>
          </cell>
          <cell r="BJ32">
            <v>25</v>
          </cell>
          <cell r="BK32" t="str">
            <v>-</v>
          </cell>
          <cell r="BL32">
            <v>43</v>
          </cell>
          <cell r="BM32">
            <v>9</v>
          </cell>
          <cell r="BN32" t="str">
            <v>-</v>
          </cell>
          <cell r="BO32">
            <v>28</v>
          </cell>
          <cell r="BP32">
            <v>4070</v>
          </cell>
          <cell r="BQ32">
            <v>43</v>
          </cell>
          <cell r="BR32">
            <v>180</v>
          </cell>
          <cell r="BS32" t="str">
            <v>-</v>
          </cell>
          <cell r="BT32" t="str">
            <v>-</v>
          </cell>
          <cell r="BU32">
            <v>43</v>
          </cell>
          <cell r="BV32">
            <v>12</v>
          </cell>
          <cell r="BW32">
            <v>20</v>
          </cell>
          <cell r="BX32">
            <v>28</v>
          </cell>
        </row>
        <row r="33">
          <cell r="A33">
            <v>4260</v>
          </cell>
          <cell r="B33">
            <v>42</v>
          </cell>
          <cell r="C33">
            <v>163</v>
          </cell>
          <cell r="D33" t="str">
            <v>-</v>
          </cell>
          <cell r="E33">
            <v>58</v>
          </cell>
          <cell r="F33">
            <v>42</v>
          </cell>
          <cell r="G33" t="str">
            <v>-</v>
          </cell>
          <cell r="H33" t="str">
            <v>-</v>
          </cell>
          <cell r="I33">
            <v>29</v>
          </cell>
          <cell r="J33">
            <v>4560</v>
          </cell>
          <cell r="K33">
            <v>42</v>
          </cell>
          <cell r="L33">
            <v>148</v>
          </cell>
          <cell r="M33">
            <v>17</v>
          </cell>
          <cell r="N33">
            <v>61</v>
          </cell>
          <cell r="O33">
            <v>42</v>
          </cell>
          <cell r="P33">
            <v>8</v>
          </cell>
          <cell r="Q33" t="str">
            <v>-</v>
          </cell>
          <cell r="R33">
            <v>29</v>
          </cell>
          <cell r="U33">
            <v>4100</v>
          </cell>
          <cell r="V33">
            <v>42</v>
          </cell>
          <cell r="W33">
            <v>178</v>
          </cell>
          <cell r="X33">
            <v>20</v>
          </cell>
          <cell r="Y33" t="str">
            <v>-</v>
          </cell>
          <cell r="Z33">
            <v>42</v>
          </cell>
          <cell r="AA33" t="str">
            <v>-</v>
          </cell>
          <cell r="AB33">
            <v>5</v>
          </cell>
          <cell r="AC33">
            <v>29</v>
          </cell>
          <cell r="AD33">
            <v>4360</v>
          </cell>
          <cell r="AE33">
            <v>42</v>
          </cell>
          <cell r="AF33">
            <v>158</v>
          </cell>
          <cell r="AG33" t="str">
            <v>-</v>
          </cell>
          <cell r="AH33" t="str">
            <v>-</v>
          </cell>
          <cell r="AI33">
            <v>42</v>
          </cell>
          <cell r="AJ33" t="str">
            <v>-</v>
          </cell>
          <cell r="AK33" t="str">
            <v>-</v>
          </cell>
          <cell r="AL33">
            <v>29</v>
          </cell>
          <cell r="AN33">
            <v>3550</v>
          </cell>
          <cell r="AO33">
            <v>42</v>
          </cell>
          <cell r="AP33">
            <v>188</v>
          </cell>
          <cell r="AQ33" t="str">
            <v>-</v>
          </cell>
          <cell r="AR33" t="str">
            <v>-</v>
          </cell>
          <cell r="AS33">
            <v>42</v>
          </cell>
          <cell r="AT33">
            <v>9</v>
          </cell>
          <cell r="AU33">
            <v>6</v>
          </cell>
          <cell r="AV33">
            <v>29</v>
          </cell>
          <cell r="AW33">
            <v>4180</v>
          </cell>
          <cell r="AX33">
            <v>42</v>
          </cell>
          <cell r="AY33">
            <v>168</v>
          </cell>
          <cell r="AZ33">
            <v>20</v>
          </cell>
          <cell r="BA33" t="str">
            <v>-</v>
          </cell>
          <cell r="BB33">
            <v>42</v>
          </cell>
          <cell r="BC33">
            <v>12</v>
          </cell>
          <cell r="BD33" t="str">
            <v>-</v>
          </cell>
          <cell r="BE33">
            <v>29</v>
          </cell>
          <cell r="BG33">
            <v>3430</v>
          </cell>
          <cell r="BH33">
            <v>42</v>
          </cell>
          <cell r="BI33">
            <v>202</v>
          </cell>
          <cell r="BJ33" t="str">
            <v>-</v>
          </cell>
          <cell r="BK33" t="str">
            <v>-</v>
          </cell>
          <cell r="BL33">
            <v>42</v>
          </cell>
          <cell r="BM33" t="str">
            <v>-</v>
          </cell>
          <cell r="BN33" t="str">
            <v>-</v>
          </cell>
          <cell r="BO33">
            <v>29</v>
          </cell>
          <cell r="BP33">
            <v>4080</v>
          </cell>
          <cell r="BQ33">
            <v>42</v>
          </cell>
          <cell r="BR33">
            <v>182</v>
          </cell>
          <cell r="BS33">
            <v>25</v>
          </cell>
          <cell r="BT33" t="str">
            <v>-</v>
          </cell>
          <cell r="BU33">
            <v>42</v>
          </cell>
          <cell r="BV33" t="str">
            <v>-</v>
          </cell>
          <cell r="BW33" t="str">
            <v>-</v>
          </cell>
          <cell r="BX33">
            <v>29</v>
          </cell>
        </row>
        <row r="34">
          <cell r="A34">
            <v>4280</v>
          </cell>
          <cell r="B34">
            <v>41</v>
          </cell>
          <cell r="C34">
            <v>165</v>
          </cell>
          <cell r="D34">
            <v>19</v>
          </cell>
          <cell r="E34" t="str">
            <v>-</v>
          </cell>
          <cell r="F34">
            <v>41</v>
          </cell>
          <cell r="G34">
            <v>4</v>
          </cell>
          <cell r="H34">
            <v>4</v>
          </cell>
          <cell r="I34">
            <v>30</v>
          </cell>
          <cell r="J34">
            <v>4580</v>
          </cell>
          <cell r="K34">
            <v>41</v>
          </cell>
          <cell r="L34">
            <v>150</v>
          </cell>
          <cell r="M34" t="str">
            <v>-</v>
          </cell>
          <cell r="N34" t="str">
            <v>-</v>
          </cell>
          <cell r="O34">
            <v>41</v>
          </cell>
          <cell r="P34" t="str">
            <v>-</v>
          </cell>
          <cell r="Q34">
            <v>12</v>
          </cell>
          <cell r="R34">
            <v>30</v>
          </cell>
          <cell r="U34">
            <v>4120</v>
          </cell>
          <cell r="V34">
            <v>41</v>
          </cell>
          <cell r="W34">
            <v>180</v>
          </cell>
          <cell r="X34" t="str">
            <v>-</v>
          </cell>
          <cell r="Y34" t="str">
            <v>-</v>
          </cell>
          <cell r="Z34">
            <v>41</v>
          </cell>
          <cell r="AA34">
            <v>7</v>
          </cell>
          <cell r="AB34" t="str">
            <v>-</v>
          </cell>
          <cell r="AC34">
            <v>30</v>
          </cell>
          <cell r="AD34">
            <v>4380</v>
          </cell>
          <cell r="AE34">
            <v>41</v>
          </cell>
          <cell r="AF34">
            <v>160</v>
          </cell>
          <cell r="AG34">
            <v>18</v>
          </cell>
          <cell r="AH34" t="str">
            <v>-</v>
          </cell>
          <cell r="AI34">
            <v>41</v>
          </cell>
          <cell r="AJ34">
            <v>11</v>
          </cell>
          <cell r="AK34">
            <v>15</v>
          </cell>
          <cell r="AL34">
            <v>30</v>
          </cell>
          <cell r="AN34">
            <v>3570</v>
          </cell>
          <cell r="AO34">
            <v>41</v>
          </cell>
          <cell r="AP34">
            <v>190</v>
          </cell>
          <cell r="AQ34">
            <v>23</v>
          </cell>
          <cell r="AR34" t="str">
            <v>-</v>
          </cell>
          <cell r="AS34">
            <v>41</v>
          </cell>
          <cell r="AT34" t="str">
            <v>-</v>
          </cell>
          <cell r="AU34" t="str">
            <v>-</v>
          </cell>
          <cell r="AV34">
            <v>30</v>
          </cell>
          <cell r="AW34">
            <v>4200</v>
          </cell>
          <cell r="AX34">
            <v>41</v>
          </cell>
          <cell r="AY34">
            <v>170</v>
          </cell>
          <cell r="AZ34" t="str">
            <v>-</v>
          </cell>
          <cell r="BA34" t="str">
            <v>-</v>
          </cell>
          <cell r="BB34">
            <v>41</v>
          </cell>
          <cell r="BC34" t="str">
            <v>-</v>
          </cell>
          <cell r="BD34">
            <v>18</v>
          </cell>
          <cell r="BE34">
            <v>30</v>
          </cell>
          <cell r="BG34">
            <v>3440</v>
          </cell>
          <cell r="BH34">
            <v>41</v>
          </cell>
          <cell r="BI34">
            <v>204</v>
          </cell>
          <cell r="BJ34">
            <v>26</v>
          </cell>
          <cell r="BK34" t="str">
            <v>-</v>
          </cell>
          <cell r="BL34">
            <v>41</v>
          </cell>
          <cell r="BM34">
            <v>10</v>
          </cell>
          <cell r="BN34">
            <v>8</v>
          </cell>
          <cell r="BO34">
            <v>30</v>
          </cell>
          <cell r="BP34">
            <v>4090</v>
          </cell>
          <cell r="BQ34">
            <v>41</v>
          </cell>
          <cell r="BR34">
            <v>184</v>
          </cell>
          <cell r="BS34" t="str">
            <v>-</v>
          </cell>
          <cell r="BT34" t="str">
            <v>-</v>
          </cell>
          <cell r="BU34">
            <v>41</v>
          </cell>
          <cell r="BV34">
            <v>13</v>
          </cell>
          <cell r="BW34">
            <v>21</v>
          </cell>
          <cell r="BX34">
            <v>30</v>
          </cell>
        </row>
        <row r="35">
          <cell r="A35">
            <v>4300</v>
          </cell>
          <cell r="B35">
            <v>40</v>
          </cell>
          <cell r="C35">
            <v>166</v>
          </cell>
          <cell r="D35" t="str">
            <v>-</v>
          </cell>
          <cell r="E35" t="str">
            <v>-</v>
          </cell>
          <cell r="F35">
            <v>40</v>
          </cell>
          <cell r="G35" t="str">
            <v>-</v>
          </cell>
          <cell r="H35" t="str">
            <v>-</v>
          </cell>
          <cell r="I35">
            <v>31</v>
          </cell>
          <cell r="J35">
            <v>5000</v>
          </cell>
          <cell r="K35">
            <v>40</v>
          </cell>
          <cell r="L35">
            <v>151</v>
          </cell>
          <cell r="M35" t="str">
            <v>-</v>
          </cell>
          <cell r="N35" t="str">
            <v>-</v>
          </cell>
          <cell r="O35">
            <v>40</v>
          </cell>
          <cell r="P35" t="str">
            <v>-</v>
          </cell>
          <cell r="Q35" t="str">
            <v>-</v>
          </cell>
          <cell r="R35">
            <v>31</v>
          </cell>
          <cell r="U35">
            <v>4140</v>
          </cell>
          <cell r="V35">
            <v>40</v>
          </cell>
          <cell r="W35">
            <v>181</v>
          </cell>
          <cell r="X35">
            <v>21</v>
          </cell>
          <cell r="Y35">
            <v>55</v>
          </cell>
          <cell r="Z35">
            <v>40</v>
          </cell>
          <cell r="AA35" t="str">
            <v>-</v>
          </cell>
          <cell r="AB35" t="str">
            <v>-</v>
          </cell>
          <cell r="AC35">
            <v>31</v>
          </cell>
          <cell r="AD35">
            <v>4400</v>
          </cell>
          <cell r="AE35">
            <v>40</v>
          </cell>
          <cell r="AF35">
            <v>162</v>
          </cell>
          <cell r="AG35" t="str">
            <v>-</v>
          </cell>
          <cell r="AH35">
            <v>58</v>
          </cell>
          <cell r="AI35">
            <v>40</v>
          </cell>
          <cell r="AJ35" t="str">
            <v>-</v>
          </cell>
          <cell r="AK35" t="str">
            <v>-</v>
          </cell>
          <cell r="AL35">
            <v>31</v>
          </cell>
          <cell r="AN35">
            <v>3590</v>
          </cell>
          <cell r="AO35">
            <v>40</v>
          </cell>
          <cell r="AP35">
            <v>192</v>
          </cell>
          <cell r="AQ35" t="str">
            <v>-</v>
          </cell>
          <cell r="AR35">
            <v>53</v>
          </cell>
          <cell r="AS35">
            <v>40</v>
          </cell>
          <cell r="AT35" t="str">
            <v>-</v>
          </cell>
          <cell r="AU35" t="str">
            <v>-</v>
          </cell>
          <cell r="AV35">
            <v>31</v>
          </cell>
          <cell r="AW35">
            <v>4220</v>
          </cell>
          <cell r="AX35">
            <v>40</v>
          </cell>
          <cell r="AY35">
            <v>172</v>
          </cell>
          <cell r="AZ35">
            <v>21</v>
          </cell>
          <cell r="BA35">
            <v>56</v>
          </cell>
          <cell r="BB35">
            <v>40</v>
          </cell>
          <cell r="BC35" t="str">
            <v>-</v>
          </cell>
          <cell r="BD35" t="str">
            <v>-</v>
          </cell>
          <cell r="BE35">
            <v>31</v>
          </cell>
          <cell r="BG35">
            <v>3450</v>
          </cell>
          <cell r="BH35">
            <v>40</v>
          </cell>
          <cell r="BI35">
            <v>206</v>
          </cell>
          <cell r="BJ35" t="str">
            <v>-</v>
          </cell>
          <cell r="BK35">
            <v>51</v>
          </cell>
          <cell r="BL35">
            <v>40</v>
          </cell>
          <cell r="BM35" t="str">
            <v>-</v>
          </cell>
          <cell r="BN35" t="str">
            <v>-</v>
          </cell>
          <cell r="BO35">
            <v>31</v>
          </cell>
          <cell r="BP35">
            <v>4100</v>
          </cell>
          <cell r="BQ35">
            <v>40</v>
          </cell>
          <cell r="BR35">
            <v>186</v>
          </cell>
          <cell r="BS35" t="str">
            <v>-</v>
          </cell>
          <cell r="BT35">
            <v>54</v>
          </cell>
          <cell r="BU35">
            <v>40</v>
          </cell>
          <cell r="BV35" t="str">
            <v>-</v>
          </cell>
          <cell r="BW35" t="str">
            <v>-</v>
          </cell>
          <cell r="BX35">
            <v>31</v>
          </cell>
        </row>
        <row r="36">
          <cell r="A36">
            <v>4320</v>
          </cell>
          <cell r="B36">
            <v>39</v>
          </cell>
          <cell r="C36">
            <v>167</v>
          </cell>
          <cell r="D36">
            <v>20</v>
          </cell>
          <cell r="E36" t="str">
            <v>-</v>
          </cell>
          <cell r="F36">
            <v>39</v>
          </cell>
          <cell r="G36" t="str">
            <v>-</v>
          </cell>
          <cell r="H36" t="str">
            <v>-</v>
          </cell>
          <cell r="I36">
            <v>32</v>
          </cell>
          <cell r="J36">
            <v>5020</v>
          </cell>
          <cell r="K36">
            <v>39</v>
          </cell>
          <cell r="L36">
            <v>152</v>
          </cell>
          <cell r="M36">
            <v>18</v>
          </cell>
          <cell r="N36" t="str">
            <v>-</v>
          </cell>
          <cell r="O36">
            <v>39</v>
          </cell>
          <cell r="P36">
            <v>9</v>
          </cell>
          <cell r="Q36">
            <v>13</v>
          </cell>
          <cell r="R36">
            <v>32</v>
          </cell>
          <cell r="U36">
            <v>4160</v>
          </cell>
          <cell r="V36">
            <v>39</v>
          </cell>
          <cell r="W36">
            <v>182</v>
          </cell>
          <cell r="X36" t="str">
            <v>-</v>
          </cell>
          <cell r="Y36" t="str">
            <v>-</v>
          </cell>
          <cell r="Z36">
            <v>39</v>
          </cell>
          <cell r="AA36" t="str">
            <v>-</v>
          </cell>
          <cell r="AB36" t="str">
            <v>-</v>
          </cell>
          <cell r="AC36">
            <v>32</v>
          </cell>
          <cell r="AD36">
            <v>4420</v>
          </cell>
          <cell r="AE36">
            <v>39</v>
          </cell>
          <cell r="AF36">
            <v>164</v>
          </cell>
          <cell r="AG36">
            <v>19</v>
          </cell>
          <cell r="AH36" t="str">
            <v>-</v>
          </cell>
          <cell r="AI36">
            <v>39</v>
          </cell>
          <cell r="AJ36" t="str">
            <v>-</v>
          </cell>
          <cell r="AK36">
            <v>16</v>
          </cell>
          <cell r="AL36">
            <v>32</v>
          </cell>
          <cell r="AN36">
            <v>4010</v>
          </cell>
          <cell r="AO36">
            <v>39</v>
          </cell>
          <cell r="AP36">
            <v>194</v>
          </cell>
          <cell r="AQ36">
            <v>24</v>
          </cell>
          <cell r="AR36" t="str">
            <v>-</v>
          </cell>
          <cell r="AS36">
            <v>39</v>
          </cell>
          <cell r="AT36">
            <v>10</v>
          </cell>
          <cell r="AU36" t="str">
            <v>-</v>
          </cell>
          <cell r="AV36">
            <v>32</v>
          </cell>
          <cell r="AW36">
            <v>4240</v>
          </cell>
          <cell r="AX36">
            <v>39</v>
          </cell>
          <cell r="AY36">
            <v>174</v>
          </cell>
          <cell r="AZ36" t="str">
            <v>-</v>
          </cell>
          <cell r="BA36" t="str">
            <v>-</v>
          </cell>
          <cell r="BB36">
            <v>39</v>
          </cell>
          <cell r="BC36">
            <v>13</v>
          </cell>
          <cell r="BD36">
            <v>19</v>
          </cell>
          <cell r="BE36">
            <v>32</v>
          </cell>
          <cell r="BG36">
            <v>3470</v>
          </cell>
          <cell r="BH36">
            <v>39</v>
          </cell>
          <cell r="BI36">
            <v>207</v>
          </cell>
          <cell r="BJ36">
            <v>27</v>
          </cell>
          <cell r="BK36" t="str">
            <v>-</v>
          </cell>
          <cell r="BL36">
            <v>39</v>
          </cell>
          <cell r="BM36">
            <v>11</v>
          </cell>
          <cell r="BN36" t="str">
            <v>-</v>
          </cell>
          <cell r="BO36">
            <v>32</v>
          </cell>
          <cell r="BP36">
            <v>4120</v>
          </cell>
          <cell r="BQ36">
            <v>39</v>
          </cell>
          <cell r="BR36">
            <v>188</v>
          </cell>
          <cell r="BS36">
            <v>26</v>
          </cell>
          <cell r="BT36" t="str">
            <v>-</v>
          </cell>
          <cell r="BU36">
            <v>39</v>
          </cell>
          <cell r="BV36">
            <v>14</v>
          </cell>
          <cell r="BW36">
            <v>22</v>
          </cell>
          <cell r="BX36">
            <v>32</v>
          </cell>
        </row>
        <row r="37">
          <cell r="A37">
            <v>4340</v>
          </cell>
          <cell r="B37">
            <v>38</v>
          </cell>
          <cell r="C37">
            <v>168</v>
          </cell>
          <cell r="D37" t="str">
            <v>-</v>
          </cell>
          <cell r="E37">
            <v>59</v>
          </cell>
          <cell r="F37">
            <v>38</v>
          </cell>
          <cell r="G37" t="str">
            <v>-</v>
          </cell>
          <cell r="H37" t="str">
            <v>-</v>
          </cell>
          <cell r="I37">
            <v>33</v>
          </cell>
          <cell r="J37">
            <v>5040</v>
          </cell>
          <cell r="K37">
            <v>38</v>
          </cell>
          <cell r="L37">
            <v>153</v>
          </cell>
          <cell r="M37" t="str">
            <v>-</v>
          </cell>
          <cell r="N37">
            <v>62</v>
          </cell>
          <cell r="O37">
            <v>38</v>
          </cell>
          <cell r="P37" t="str">
            <v>-</v>
          </cell>
          <cell r="Q37" t="str">
            <v>-</v>
          </cell>
          <cell r="R37">
            <v>33</v>
          </cell>
          <cell r="U37">
            <v>4180</v>
          </cell>
          <cell r="V37">
            <v>38</v>
          </cell>
          <cell r="W37">
            <v>183</v>
          </cell>
          <cell r="X37">
            <v>22</v>
          </cell>
          <cell r="Y37" t="str">
            <v>-</v>
          </cell>
          <cell r="Z37">
            <v>38</v>
          </cell>
          <cell r="AA37" t="str">
            <v>-</v>
          </cell>
          <cell r="AB37">
            <v>6</v>
          </cell>
          <cell r="AC37">
            <v>33</v>
          </cell>
          <cell r="AD37">
            <v>4440</v>
          </cell>
          <cell r="AE37">
            <v>38</v>
          </cell>
          <cell r="AF37">
            <v>166</v>
          </cell>
          <cell r="AG37" t="str">
            <v>-</v>
          </cell>
          <cell r="AH37" t="str">
            <v>-</v>
          </cell>
          <cell r="AI37">
            <v>38</v>
          </cell>
          <cell r="AJ37">
            <v>12</v>
          </cell>
          <cell r="AK37" t="str">
            <v>-</v>
          </cell>
          <cell r="AL37">
            <v>33</v>
          </cell>
          <cell r="AN37">
            <v>4030</v>
          </cell>
          <cell r="AO37">
            <v>38</v>
          </cell>
          <cell r="AP37">
            <v>196</v>
          </cell>
          <cell r="AQ37" t="str">
            <v>-</v>
          </cell>
          <cell r="AR37" t="str">
            <v>-</v>
          </cell>
          <cell r="AS37">
            <v>38</v>
          </cell>
          <cell r="AT37" t="str">
            <v>-</v>
          </cell>
          <cell r="AU37">
            <v>7</v>
          </cell>
          <cell r="AV37">
            <v>33</v>
          </cell>
          <cell r="AW37">
            <v>4260</v>
          </cell>
          <cell r="AX37">
            <v>38</v>
          </cell>
          <cell r="AY37">
            <v>176</v>
          </cell>
          <cell r="AZ37">
            <v>22</v>
          </cell>
          <cell r="BA37" t="str">
            <v>-</v>
          </cell>
          <cell r="BB37">
            <v>38</v>
          </cell>
          <cell r="BC37" t="str">
            <v>-</v>
          </cell>
          <cell r="BD37" t="str">
            <v>-</v>
          </cell>
          <cell r="BE37">
            <v>33</v>
          </cell>
          <cell r="BG37">
            <v>3490</v>
          </cell>
          <cell r="BH37">
            <v>38</v>
          </cell>
          <cell r="BI37">
            <v>208</v>
          </cell>
          <cell r="BJ37" t="str">
            <v>-</v>
          </cell>
          <cell r="BK37" t="str">
            <v>-</v>
          </cell>
          <cell r="BL37">
            <v>38</v>
          </cell>
          <cell r="BM37" t="str">
            <v>-</v>
          </cell>
          <cell r="BN37" t="str">
            <v>-</v>
          </cell>
          <cell r="BO37">
            <v>33</v>
          </cell>
          <cell r="BP37">
            <v>4140</v>
          </cell>
          <cell r="BQ37">
            <v>38</v>
          </cell>
          <cell r="BR37">
            <v>190</v>
          </cell>
          <cell r="BS37" t="str">
            <v>-</v>
          </cell>
          <cell r="BT37" t="str">
            <v>-</v>
          </cell>
          <cell r="BU37">
            <v>38</v>
          </cell>
          <cell r="BV37" t="str">
            <v>-</v>
          </cell>
          <cell r="BW37" t="str">
            <v>-</v>
          </cell>
          <cell r="BX37">
            <v>33</v>
          </cell>
        </row>
        <row r="38">
          <cell r="A38">
            <v>4360</v>
          </cell>
          <cell r="B38">
            <v>37</v>
          </cell>
          <cell r="C38">
            <v>169</v>
          </cell>
          <cell r="D38">
            <v>21</v>
          </cell>
          <cell r="E38" t="str">
            <v>-</v>
          </cell>
          <cell r="F38">
            <v>37</v>
          </cell>
          <cell r="G38">
            <v>5</v>
          </cell>
          <cell r="H38" t="str">
            <v>-</v>
          </cell>
          <cell r="I38">
            <v>34</v>
          </cell>
          <cell r="J38">
            <v>5060</v>
          </cell>
          <cell r="K38">
            <v>37</v>
          </cell>
          <cell r="L38">
            <v>154</v>
          </cell>
          <cell r="M38" t="str">
            <v>-</v>
          </cell>
          <cell r="N38" t="str">
            <v>-</v>
          </cell>
          <cell r="O38">
            <v>37</v>
          </cell>
          <cell r="P38" t="str">
            <v>-</v>
          </cell>
          <cell r="Q38">
            <v>14</v>
          </cell>
          <cell r="R38">
            <v>34</v>
          </cell>
          <cell r="U38">
            <v>4200</v>
          </cell>
          <cell r="V38">
            <v>37</v>
          </cell>
          <cell r="W38">
            <v>184</v>
          </cell>
          <cell r="X38" t="str">
            <v>-</v>
          </cell>
          <cell r="Y38" t="str">
            <v>-</v>
          </cell>
          <cell r="Z38">
            <v>37</v>
          </cell>
          <cell r="AA38">
            <v>8</v>
          </cell>
          <cell r="AB38" t="str">
            <v>-</v>
          </cell>
          <cell r="AC38">
            <v>34</v>
          </cell>
          <cell r="AD38">
            <v>4460</v>
          </cell>
          <cell r="AE38">
            <v>37</v>
          </cell>
          <cell r="AF38">
            <v>168</v>
          </cell>
          <cell r="AG38">
            <v>20</v>
          </cell>
          <cell r="AH38" t="str">
            <v>-</v>
          </cell>
          <cell r="AI38">
            <v>37</v>
          </cell>
          <cell r="AJ38" t="str">
            <v>-</v>
          </cell>
          <cell r="AK38">
            <v>17</v>
          </cell>
          <cell r="AL38">
            <v>34</v>
          </cell>
          <cell r="AN38">
            <v>4050</v>
          </cell>
          <cell r="AO38">
            <v>37</v>
          </cell>
          <cell r="AP38">
            <v>198</v>
          </cell>
          <cell r="AQ38">
            <v>25</v>
          </cell>
          <cell r="AR38" t="str">
            <v>-</v>
          </cell>
          <cell r="AS38">
            <v>37</v>
          </cell>
          <cell r="AT38" t="str">
            <v>-</v>
          </cell>
          <cell r="AU38" t="str">
            <v>-</v>
          </cell>
          <cell r="AV38">
            <v>34</v>
          </cell>
          <cell r="AW38">
            <v>4290</v>
          </cell>
          <cell r="AX38">
            <v>37</v>
          </cell>
          <cell r="AY38">
            <v>178</v>
          </cell>
          <cell r="AZ38" t="str">
            <v>-</v>
          </cell>
          <cell r="BA38" t="str">
            <v>-</v>
          </cell>
          <cell r="BB38">
            <v>37</v>
          </cell>
          <cell r="BC38" t="str">
            <v>-</v>
          </cell>
          <cell r="BD38">
            <v>20</v>
          </cell>
          <cell r="BE38">
            <v>34</v>
          </cell>
          <cell r="BG38">
            <v>3510</v>
          </cell>
          <cell r="BH38">
            <v>37</v>
          </cell>
          <cell r="BI38">
            <v>209</v>
          </cell>
          <cell r="BJ38">
            <v>28</v>
          </cell>
          <cell r="BK38" t="str">
            <v>-</v>
          </cell>
          <cell r="BL38">
            <v>37</v>
          </cell>
          <cell r="BM38" t="str">
            <v>-</v>
          </cell>
          <cell r="BN38">
            <v>9</v>
          </cell>
          <cell r="BO38">
            <v>34</v>
          </cell>
          <cell r="BP38">
            <v>4160</v>
          </cell>
          <cell r="BQ38">
            <v>37</v>
          </cell>
          <cell r="BR38">
            <v>192</v>
          </cell>
          <cell r="BS38" t="str">
            <v>-</v>
          </cell>
          <cell r="BT38" t="str">
            <v>-</v>
          </cell>
          <cell r="BU38">
            <v>37</v>
          </cell>
          <cell r="BV38">
            <v>15</v>
          </cell>
          <cell r="BW38">
            <v>23</v>
          </cell>
          <cell r="BX38">
            <v>34</v>
          </cell>
        </row>
        <row r="39">
          <cell r="A39">
            <v>4380</v>
          </cell>
          <cell r="B39">
            <v>36</v>
          </cell>
          <cell r="C39">
            <v>170</v>
          </cell>
          <cell r="D39" t="str">
            <v>-</v>
          </cell>
          <cell r="E39" t="str">
            <v>-</v>
          </cell>
          <cell r="F39">
            <v>36</v>
          </cell>
          <cell r="G39" t="str">
            <v>-</v>
          </cell>
          <cell r="H39" t="str">
            <v>-</v>
          </cell>
          <cell r="I39">
            <v>35</v>
          </cell>
          <cell r="J39">
            <v>5080</v>
          </cell>
          <cell r="K39">
            <v>36</v>
          </cell>
          <cell r="L39">
            <v>155</v>
          </cell>
          <cell r="M39">
            <v>19</v>
          </cell>
          <cell r="N39" t="str">
            <v>-</v>
          </cell>
          <cell r="O39">
            <v>36</v>
          </cell>
          <cell r="P39">
            <v>10</v>
          </cell>
          <cell r="Q39" t="str">
            <v>-</v>
          </cell>
          <cell r="R39">
            <v>35</v>
          </cell>
          <cell r="U39">
            <v>4220</v>
          </cell>
          <cell r="V39">
            <v>36</v>
          </cell>
          <cell r="W39">
            <v>185</v>
          </cell>
          <cell r="X39">
            <v>23</v>
          </cell>
          <cell r="Y39">
            <v>56</v>
          </cell>
          <cell r="Z39">
            <v>36</v>
          </cell>
          <cell r="AA39" t="str">
            <v>-</v>
          </cell>
          <cell r="AB39" t="str">
            <v>-</v>
          </cell>
          <cell r="AC39">
            <v>35</v>
          </cell>
          <cell r="AD39">
            <v>4480</v>
          </cell>
          <cell r="AE39">
            <v>36</v>
          </cell>
          <cell r="AF39">
            <v>170</v>
          </cell>
          <cell r="AG39" t="str">
            <v>-</v>
          </cell>
          <cell r="AH39" t="str">
            <v>-</v>
          </cell>
          <cell r="AI39">
            <v>36</v>
          </cell>
          <cell r="AJ39" t="str">
            <v>-</v>
          </cell>
          <cell r="AK39" t="str">
            <v>-</v>
          </cell>
          <cell r="AL39">
            <v>35</v>
          </cell>
          <cell r="AN39">
            <v>4070</v>
          </cell>
          <cell r="AO39">
            <v>36</v>
          </cell>
          <cell r="AP39">
            <v>200</v>
          </cell>
          <cell r="AQ39" t="str">
            <v>-</v>
          </cell>
          <cell r="AR39" t="str">
            <v>-</v>
          </cell>
          <cell r="AS39">
            <v>36</v>
          </cell>
          <cell r="AT39">
            <v>11</v>
          </cell>
          <cell r="AU39" t="str">
            <v>-</v>
          </cell>
          <cell r="AV39">
            <v>35</v>
          </cell>
          <cell r="AW39">
            <v>4320</v>
          </cell>
          <cell r="AX39">
            <v>36</v>
          </cell>
          <cell r="AY39">
            <v>180</v>
          </cell>
          <cell r="AZ39">
            <v>23</v>
          </cell>
          <cell r="BA39" t="str">
            <v>-</v>
          </cell>
          <cell r="BB39">
            <v>36</v>
          </cell>
          <cell r="BC39">
            <v>14</v>
          </cell>
          <cell r="BD39" t="str">
            <v>-</v>
          </cell>
          <cell r="BE39">
            <v>35</v>
          </cell>
          <cell r="BG39">
            <v>3530</v>
          </cell>
          <cell r="BH39">
            <v>36</v>
          </cell>
          <cell r="BI39">
            <v>210</v>
          </cell>
          <cell r="BJ39" t="str">
            <v>-</v>
          </cell>
          <cell r="BK39">
            <v>52</v>
          </cell>
          <cell r="BL39">
            <v>36</v>
          </cell>
          <cell r="BM39">
            <v>12</v>
          </cell>
          <cell r="BN39" t="str">
            <v>-</v>
          </cell>
          <cell r="BO39">
            <v>35</v>
          </cell>
          <cell r="BP39">
            <v>4180</v>
          </cell>
          <cell r="BQ39">
            <v>36</v>
          </cell>
          <cell r="BR39">
            <v>194</v>
          </cell>
          <cell r="BS39">
            <v>27</v>
          </cell>
          <cell r="BT39">
            <v>55</v>
          </cell>
          <cell r="BU39">
            <v>36</v>
          </cell>
          <cell r="BV39" t="str">
            <v>-</v>
          </cell>
          <cell r="BW39" t="str">
            <v>-</v>
          </cell>
          <cell r="BX39">
            <v>35</v>
          </cell>
        </row>
        <row r="40">
          <cell r="A40">
            <v>4400</v>
          </cell>
          <cell r="B40">
            <v>35</v>
          </cell>
          <cell r="C40">
            <v>171</v>
          </cell>
          <cell r="D40">
            <v>22</v>
          </cell>
          <cell r="E40">
            <v>6</v>
          </cell>
          <cell r="F40">
            <v>35</v>
          </cell>
          <cell r="G40" t="str">
            <v>-</v>
          </cell>
          <cell r="H40">
            <v>5</v>
          </cell>
          <cell r="I40">
            <v>36</v>
          </cell>
          <cell r="J40">
            <v>5100</v>
          </cell>
          <cell r="K40">
            <v>35</v>
          </cell>
          <cell r="L40">
            <v>156</v>
          </cell>
          <cell r="M40" t="str">
            <v>-</v>
          </cell>
          <cell r="N40">
            <v>63</v>
          </cell>
          <cell r="O40">
            <v>35</v>
          </cell>
          <cell r="P40" t="str">
            <v>-</v>
          </cell>
          <cell r="Q40">
            <v>15</v>
          </cell>
          <cell r="R40">
            <v>36</v>
          </cell>
          <cell r="U40">
            <v>4240</v>
          </cell>
          <cell r="V40">
            <v>35</v>
          </cell>
          <cell r="W40">
            <v>186</v>
          </cell>
          <cell r="X40" t="str">
            <v>-</v>
          </cell>
          <cell r="Y40" t="str">
            <v>-</v>
          </cell>
          <cell r="Z40">
            <v>35</v>
          </cell>
          <cell r="AA40" t="str">
            <v>-</v>
          </cell>
          <cell r="AB40" t="str">
            <v>-</v>
          </cell>
          <cell r="AC40">
            <v>36</v>
          </cell>
          <cell r="AD40">
            <v>4500</v>
          </cell>
          <cell r="AE40">
            <v>35</v>
          </cell>
          <cell r="AF40">
            <v>171</v>
          </cell>
          <cell r="AG40">
            <v>21</v>
          </cell>
          <cell r="AH40">
            <v>59</v>
          </cell>
          <cell r="AI40">
            <v>35</v>
          </cell>
          <cell r="AJ40">
            <v>13</v>
          </cell>
          <cell r="AK40">
            <v>18</v>
          </cell>
          <cell r="AL40">
            <v>36</v>
          </cell>
          <cell r="AN40">
            <v>4090</v>
          </cell>
          <cell r="AO40">
            <v>35</v>
          </cell>
          <cell r="AP40">
            <v>201</v>
          </cell>
          <cell r="AQ40">
            <v>26</v>
          </cell>
          <cell r="AR40">
            <v>54</v>
          </cell>
          <cell r="AS40">
            <v>35</v>
          </cell>
          <cell r="AT40" t="str">
            <v>-</v>
          </cell>
          <cell r="AU40" t="str">
            <v>-</v>
          </cell>
          <cell r="AV40">
            <v>36</v>
          </cell>
          <cell r="AW40">
            <v>4350</v>
          </cell>
          <cell r="AX40">
            <v>35</v>
          </cell>
          <cell r="AY40">
            <v>182</v>
          </cell>
          <cell r="AZ40" t="str">
            <v>-</v>
          </cell>
          <cell r="BA40">
            <v>57</v>
          </cell>
          <cell r="BB40">
            <v>35</v>
          </cell>
          <cell r="BC40" t="str">
            <v>-</v>
          </cell>
          <cell r="BD40">
            <v>21</v>
          </cell>
          <cell r="BE40">
            <v>36</v>
          </cell>
          <cell r="BG40">
            <v>3550</v>
          </cell>
          <cell r="BH40">
            <v>35</v>
          </cell>
          <cell r="BI40">
            <v>211</v>
          </cell>
          <cell r="BJ40">
            <v>29</v>
          </cell>
          <cell r="BK40" t="str">
            <v>-</v>
          </cell>
          <cell r="BL40">
            <v>35</v>
          </cell>
          <cell r="BM40" t="str">
            <v>-</v>
          </cell>
          <cell r="BN40" t="str">
            <v>-</v>
          </cell>
          <cell r="BO40">
            <v>36</v>
          </cell>
          <cell r="BP40">
            <v>4200</v>
          </cell>
          <cell r="BQ40">
            <v>35</v>
          </cell>
          <cell r="BR40">
            <v>196</v>
          </cell>
          <cell r="BS40" t="str">
            <v>-</v>
          </cell>
          <cell r="BT40" t="str">
            <v>-</v>
          </cell>
          <cell r="BU40">
            <v>35</v>
          </cell>
          <cell r="BV40">
            <v>16</v>
          </cell>
          <cell r="BW40">
            <v>24</v>
          </cell>
          <cell r="BX40">
            <v>36</v>
          </cell>
        </row>
        <row r="41">
          <cell r="A41">
            <v>4430</v>
          </cell>
          <cell r="B41">
            <v>34</v>
          </cell>
          <cell r="C41">
            <v>172</v>
          </cell>
          <cell r="D41" t="str">
            <v>-</v>
          </cell>
          <cell r="E41" t="str">
            <v>-</v>
          </cell>
          <cell r="F41">
            <v>34</v>
          </cell>
          <cell r="G41" t="str">
            <v>-</v>
          </cell>
          <cell r="H41" t="str">
            <v>-</v>
          </cell>
          <cell r="I41">
            <v>37</v>
          </cell>
          <cell r="J41">
            <v>5130</v>
          </cell>
          <cell r="K41">
            <v>34</v>
          </cell>
          <cell r="L41">
            <v>157</v>
          </cell>
          <cell r="M41" t="str">
            <v>-</v>
          </cell>
          <cell r="N41" t="str">
            <v>-</v>
          </cell>
          <cell r="O41">
            <v>34</v>
          </cell>
          <cell r="P41" t="str">
            <v>-</v>
          </cell>
          <cell r="Q41" t="str">
            <v>-</v>
          </cell>
          <cell r="R41">
            <v>37</v>
          </cell>
          <cell r="U41">
            <v>4270</v>
          </cell>
          <cell r="V41">
            <v>34</v>
          </cell>
          <cell r="W41">
            <v>187</v>
          </cell>
          <cell r="X41">
            <v>24</v>
          </cell>
          <cell r="Y41" t="str">
            <v>-</v>
          </cell>
          <cell r="Z41">
            <v>34</v>
          </cell>
          <cell r="AA41" t="str">
            <v>-</v>
          </cell>
          <cell r="AB41" t="str">
            <v>-</v>
          </cell>
          <cell r="AC41">
            <v>37</v>
          </cell>
          <cell r="AD41">
            <v>4530</v>
          </cell>
          <cell r="AE41">
            <v>34</v>
          </cell>
          <cell r="AF41">
            <v>172</v>
          </cell>
          <cell r="AG41" t="str">
            <v>-</v>
          </cell>
          <cell r="AH41" t="str">
            <v>-</v>
          </cell>
          <cell r="AI41">
            <v>34</v>
          </cell>
          <cell r="AJ41" t="str">
            <v>-</v>
          </cell>
          <cell r="AK41" t="str">
            <v>-</v>
          </cell>
          <cell r="AL41">
            <v>37</v>
          </cell>
          <cell r="AN41">
            <v>4110</v>
          </cell>
          <cell r="AO41">
            <v>34</v>
          </cell>
          <cell r="AP41">
            <v>202</v>
          </cell>
          <cell r="AQ41" t="str">
            <v>-</v>
          </cell>
          <cell r="AR41" t="str">
            <v>-</v>
          </cell>
          <cell r="AS41">
            <v>34</v>
          </cell>
          <cell r="AT41" t="str">
            <v>-</v>
          </cell>
          <cell r="AU41">
            <v>8</v>
          </cell>
          <cell r="AV41">
            <v>37</v>
          </cell>
          <cell r="AW41">
            <v>4380</v>
          </cell>
          <cell r="AX41">
            <v>34</v>
          </cell>
          <cell r="AY41">
            <v>184</v>
          </cell>
          <cell r="AZ41">
            <v>24</v>
          </cell>
          <cell r="BA41" t="str">
            <v>-</v>
          </cell>
          <cell r="BB41">
            <v>34</v>
          </cell>
          <cell r="BC41" t="str">
            <v>-</v>
          </cell>
          <cell r="BD41" t="str">
            <v>-</v>
          </cell>
          <cell r="BE41">
            <v>37</v>
          </cell>
          <cell r="BG41">
            <v>3570</v>
          </cell>
          <cell r="BH41">
            <v>34</v>
          </cell>
          <cell r="BI41">
            <v>212</v>
          </cell>
          <cell r="BJ41" t="str">
            <v>-</v>
          </cell>
          <cell r="BK41" t="str">
            <v>-</v>
          </cell>
          <cell r="BL41">
            <v>34</v>
          </cell>
          <cell r="BM41" t="str">
            <v>-</v>
          </cell>
          <cell r="BN41" t="str">
            <v>-</v>
          </cell>
          <cell r="BO41">
            <v>37</v>
          </cell>
          <cell r="BP41">
            <v>4230</v>
          </cell>
          <cell r="BQ41">
            <v>34</v>
          </cell>
          <cell r="BR41">
            <v>197</v>
          </cell>
          <cell r="BS41" t="str">
            <v>-</v>
          </cell>
          <cell r="BT41" t="str">
            <v>-</v>
          </cell>
          <cell r="BU41">
            <v>34</v>
          </cell>
          <cell r="BV41" t="str">
            <v>-</v>
          </cell>
          <cell r="BW41" t="str">
            <v>-</v>
          </cell>
          <cell r="BX41">
            <v>37</v>
          </cell>
        </row>
        <row r="42">
          <cell r="A42">
            <v>4460</v>
          </cell>
          <cell r="B42">
            <v>33</v>
          </cell>
          <cell r="C42">
            <v>173</v>
          </cell>
          <cell r="D42">
            <v>23</v>
          </cell>
          <cell r="E42" t="str">
            <v>-</v>
          </cell>
          <cell r="F42">
            <v>33</v>
          </cell>
          <cell r="G42">
            <v>6</v>
          </cell>
          <cell r="H42" t="str">
            <v>-</v>
          </cell>
          <cell r="I42">
            <v>38</v>
          </cell>
          <cell r="J42">
            <v>5160</v>
          </cell>
          <cell r="K42">
            <v>33</v>
          </cell>
          <cell r="L42">
            <v>158</v>
          </cell>
          <cell r="M42">
            <v>20</v>
          </cell>
          <cell r="N42" t="str">
            <v>-</v>
          </cell>
          <cell r="O42">
            <v>33</v>
          </cell>
          <cell r="P42">
            <v>11</v>
          </cell>
          <cell r="Q42">
            <v>16</v>
          </cell>
          <cell r="R42">
            <v>38</v>
          </cell>
          <cell r="U42">
            <v>4300</v>
          </cell>
          <cell r="V42">
            <v>33</v>
          </cell>
          <cell r="W42">
            <v>188</v>
          </cell>
          <cell r="X42" t="str">
            <v>-</v>
          </cell>
          <cell r="Y42" t="str">
            <v>-</v>
          </cell>
          <cell r="Z42">
            <v>33</v>
          </cell>
          <cell r="AA42">
            <v>9</v>
          </cell>
          <cell r="AB42">
            <v>7</v>
          </cell>
          <cell r="AC42">
            <v>38</v>
          </cell>
          <cell r="AD42">
            <v>4560</v>
          </cell>
          <cell r="AE42">
            <v>33</v>
          </cell>
          <cell r="AF42">
            <v>173</v>
          </cell>
          <cell r="AG42">
            <v>22</v>
          </cell>
          <cell r="AH42" t="str">
            <v>-</v>
          </cell>
          <cell r="AI42">
            <v>33</v>
          </cell>
          <cell r="AJ42" t="str">
            <v>-</v>
          </cell>
          <cell r="AK42">
            <v>19</v>
          </cell>
          <cell r="AL42">
            <v>38</v>
          </cell>
          <cell r="AN42">
            <v>4130</v>
          </cell>
          <cell r="AO42">
            <v>33</v>
          </cell>
          <cell r="AP42">
            <v>203</v>
          </cell>
          <cell r="AQ42">
            <v>27</v>
          </cell>
          <cell r="AR42" t="str">
            <v>-</v>
          </cell>
          <cell r="AS42">
            <v>33</v>
          </cell>
          <cell r="AT42">
            <v>12</v>
          </cell>
          <cell r="AU42" t="str">
            <v>-</v>
          </cell>
          <cell r="AV42">
            <v>38</v>
          </cell>
          <cell r="AW42">
            <v>4410</v>
          </cell>
          <cell r="AX42">
            <v>33</v>
          </cell>
          <cell r="AY42">
            <v>186</v>
          </cell>
          <cell r="AZ42" t="str">
            <v>-</v>
          </cell>
          <cell r="BA42" t="str">
            <v>-</v>
          </cell>
          <cell r="BB42">
            <v>33</v>
          </cell>
          <cell r="BC42">
            <v>15</v>
          </cell>
          <cell r="BD42">
            <v>22</v>
          </cell>
          <cell r="BE42">
            <v>38</v>
          </cell>
          <cell r="BG42">
            <v>3590</v>
          </cell>
          <cell r="BH42">
            <v>33</v>
          </cell>
          <cell r="BI42">
            <v>213</v>
          </cell>
          <cell r="BJ42">
            <v>30</v>
          </cell>
          <cell r="BK42" t="str">
            <v>-</v>
          </cell>
          <cell r="BL42">
            <v>33</v>
          </cell>
          <cell r="BM42">
            <v>13</v>
          </cell>
          <cell r="BN42">
            <v>10</v>
          </cell>
          <cell r="BO42">
            <v>38</v>
          </cell>
          <cell r="BP42">
            <v>4260</v>
          </cell>
          <cell r="BQ42">
            <v>33</v>
          </cell>
          <cell r="BR42">
            <v>198</v>
          </cell>
          <cell r="BS42">
            <v>28</v>
          </cell>
          <cell r="BT42" t="str">
            <v>-</v>
          </cell>
          <cell r="BU42">
            <v>33</v>
          </cell>
          <cell r="BV42">
            <v>17</v>
          </cell>
          <cell r="BW42">
            <v>25</v>
          </cell>
          <cell r="BX42">
            <v>38</v>
          </cell>
        </row>
        <row r="43">
          <cell r="A43">
            <v>4490</v>
          </cell>
          <cell r="B43">
            <v>32</v>
          </cell>
          <cell r="C43">
            <v>174</v>
          </cell>
          <cell r="D43" t="str">
            <v>-</v>
          </cell>
          <cell r="E43">
            <v>61</v>
          </cell>
          <cell r="F43">
            <v>32</v>
          </cell>
          <cell r="G43" t="str">
            <v>-</v>
          </cell>
          <cell r="H43" t="str">
            <v>-</v>
          </cell>
          <cell r="I43">
            <v>39</v>
          </cell>
          <cell r="J43">
            <v>5190</v>
          </cell>
          <cell r="K43">
            <v>32</v>
          </cell>
          <cell r="L43">
            <v>159</v>
          </cell>
          <cell r="M43" t="str">
            <v>-</v>
          </cell>
          <cell r="N43">
            <v>64</v>
          </cell>
          <cell r="O43">
            <v>32</v>
          </cell>
          <cell r="P43" t="str">
            <v>-</v>
          </cell>
          <cell r="Q43" t="str">
            <v>-</v>
          </cell>
          <cell r="R43">
            <v>39</v>
          </cell>
          <cell r="U43">
            <v>4330</v>
          </cell>
          <cell r="V43">
            <v>32</v>
          </cell>
          <cell r="W43">
            <v>189</v>
          </cell>
          <cell r="X43">
            <v>25</v>
          </cell>
          <cell r="Y43">
            <v>57</v>
          </cell>
          <cell r="Z43">
            <v>32</v>
          </cell>
          <cell r="AA43" t="str">
            <v>-</v>
          </cell>
          <cell r="AB43" t="str">
            <v>-</v>
          </cell>
          <cell r="AC43">
            <v>39</v>
          </cell>
          <cell r="AD43">
            <v>4590</v>
          </cell>
          <cell r="AE43">
            <v>32</v>
          </cell>
          <cell r="AF43">
            <v>174</v>
          </cell>
          <cell r="AG43" t="str">
            <v>-</v>
          </cell>
          <cell r="AH43" t="str">
            <v>-</v>
          </cell>
          <cell r="AI43">
            <v>32</v>
          </cell>
          <cell r="AJ43">
            <v>14</v>
          </cell>
          <cell r="AK43" t="str">
            <v>-</v>
          </cell>
          <cell r="AL43">
            <v>39</v>
          </cell>
          <cell r="AN43">
            <v>4150</v>
          </cell>
          <cell r="AO43">
            <v>32</v>
          </cell>
          <cell r="AP43">
            <v>204</v>
          </cell>
          <cell r="AQ43" t="str">
            <v>-</v>
          </cell>
          <cell r="AR43" t="str">
            <v>-</v>
          </cell>
          <cell r="AS43">
            <v>32</v>
          </cell>
          <cell r="AT43" t="str">
            <v>-</v>
          </cell>
          <cell r="AU43" t="str">
            <v>-</v>
          </cell>
          <cell r="AV43">
            <v>39</v>
          </cell>
          <cell r="AW43">
            <v>4440</v>
          </cell>
          <cell r="AX43">
            <v>32</v>
          </cell>
          <cell r="AY43">
            <v>188</v>
          </cell>
          <cell r="AZ43">
            <v>25</v>
          </cell>
          <cell r="BA43" t="str">
            <v>-</v>
          </cell>
          <cell r="BB43">
            <v>32</v>
          </cell>
          <cell r="BC43" t="str">
            <v>-</v>
          </cell>
          <cell r="BD43" t="str">
            <v>-</v>
          </cell>
          <cell r="BE43">
            <v>39</v>
          </cell>
          <cell r="BG43">
            <v>4010</v>
          </cell>
          <cell r="BH43">
            <v>32</v>
          </cell>
          <cell r="BI43">
            <v>214</v>
          </cell>
          <cell r="BJ43" t="str">
            <v>-</v>
          </cell>
          <cell r="BK43">
            <v>53</v>
          </cell>
          <cell r="BL43">
            <v>32</v>
          </cell>
          <cell r="BM43" t="str">
            <v>-</v>
          </cell>
          <cell r="BN43" t="str">
            <v>-</v>
          </cell>
          <cell r="BO43">
            <v>39</v>
          </cell>
          <cell r="BP43">
            <v>4290</v>
          </cell>
          <cell r="BQ43">
            <v>32</v>
          </cell>
          <cell r="BR43">
            <v>199</v>
          </cell>
          <cell r="BS43" t="str">
            <v>-</v>
          </cell>
          <cell r="BT43">
            <v>56</v>
          </cell>
          <cell r="BU43">
            <v>32</v>
          </cell>
          <cell r="BV43" t="str">
            <v>-</v>
          </cell>
          <cell r="BW43" t="str">
            <v>-</v>
          </cell>
          <cell r="BX43">
            <v>39</v>
          </cell>
        </row>
        <row r="44">
          <cell r="A44">
            <v>4520</v>
          </cell>
          <cell r="B44">
            <v>31</v>
          </cell>
          <cell r="C44">
            <v>175</v>
          </cell>
          <cell r="D44" t="str">
            <v>-</v>
          </cell>
          <cell r="E44" t="str">
            <v>-</v>
          </cell>
          <cell r="F44">
            <v>31</v>
          </cell>
          <cell r="G44" t="str">
            <v>-</v>
          </cell>
          <cell r="H44" t="str">
            <v>-</v>
          </cell>
          <cell r="I44">
            <v>40</v>
          </cell>
          <cell r="J44">
            <v>5220</v>
          </cell>
          <cell r="K44">
            <v>31</v>
          </cell>
          <cell r="L44">
            <v>160</v>
          </cell>
          <cell r="M44" t="str">
            <v>-</v>
          </cell>
          <cell r="N44" t="str">
            <v>-</v>
          </cell>
          <cell r="O44">
            <v>31</v>
          </cell>
          <cell r="P44" t="str">
            <v>-</v>
          </cell>
          <cell r="Q44" t="str">
            <v>-</v>
          </cell>
          <cell r="R44">
            <v>40</v>
          </cell>
          <cell r="U44">
            <v>4360</v>
          </cell>
          <cell r="V44">
            <v>31</v>
          </cell>
          <cell r="W44">
            <v>190</v>
          </cell>
          <cell r="X44" t="str">
            <v>-</v>
          </cell>
          <cell r="Y44" t="str">
            <v>-</v>
          </cell>
          <cell r="Z44">
            <v>31</v>
          </cell>
          <cell r="AA44" t="str">
            <v>-</v>
          </cell>
          <cell r="AB44" t="str">
            <v>-</v>
          </cell>
          <cell r="AC44">
            <v>40</v>
          </cell>
          <cell r="AD44">
            <v>5020</v>
          </cell>
          <cell r="AE44">
            <v>31</v>
          </cell>
          <cell r="AF44">
            <v>175</v>
          </cell>
          <cell r="AG44">
            <v>23</v>
          </cell>
          <cell r="AH44">
            <v>6</v>
          </cell>
          <cell r="AI44">
            <v>31</v>
          </cell>
          <cell r="AJ44" t="str">
            <v>-</v>
          </cell>
          <cell r="AK44">
            <v>20</v>
          </cell>
          <cell r="AL44">
            <v>40</v>
          </cell>
          <cell r="AN44">
            <v>4170</v>
          </cell>
          <cell r="AO44">
            <v>31</v>
          </cell>
          <cell r="AP44">
            <v>205</v>
          </cell>
          <cell r="AQ44">
            <v>28</v>
          </cell>
          <cell r="AR44" t="str">
            <v>-</v>
          </cell>
          <cell r="AS44">
            <v>31</v>
          </cell>
          <cell r="AT44" t="str">
            <v>-</v>
          </cell>
          <cell r="AU44" t="str">
            <v>-</v>
          </cell>
          <cell r="AV44">
            <v>40</v>
          </cell>
          <cell r="AW44">
            <v>4470</v>
          </cell>
          <cell r="AX44">
            <v>31</v>
          </cell>
          <cell r="AY44">
            <v>190</v>
          </cell>
          <cell r="AZ44" t="str">
            <v>-</v>
          </cell>
          <cell r="BA44" t="str">
            <v>-</v>
          </cell>
          <cell r="BB44">
            <v>31</v>
          </cell>
          <cell r="BC44" t="str">
            <v>-</v>
          </cell>
          <cell r="BD44">
            <v>23</v>
          </cell>
          <cell r="BE44">
            <v>40</v>
          </cell>
          <cell r="BG44">
            <v>4030</v>
          </cell>
          <cell r="BH44">
            <v>31</v>
          </cell>
          <cell r="BI44">
            <v>215</v>
          </cell>
          <cell r="BJ44">
            <v>31</v>
          </cell>
          <cell r="BK44" t="str">
            <v>-</v>
          </cell>
          <cell r="BL44">
            <v>31</v>
          </cell>
          <cell r="BM44" t="str">
            <v>-</v>
          </cell>
          <cell r="BN44" t="str">
            <v>-</v>
          </cell>
          <cell r="BO44">
            <v>40</v>
          </cell>
          <cell r="BP44">
            <v>4320</v>
          </cell>
          <cell r="BQ44">
            <v>31</v>
          </cell>
          <cell r="BR44">
            <v>200</v>
          </cell>
          <cell r="BS44" t="str">
            <v>-</v>
          </cell>
          <cell r="BT44" t="str">
            <v>-</v>
          </cell>
          <cell r="BU44">
            <v>31</v>
          </cell>
          <cell r="BV44" t="str">
            <v>-</v>
          </cell>
          <cell r="BW44">
            <v>26</v>
          </cell>
          <cell r="BX44">
            <v>40</v>
          </cell>
        </row>
        <row r="45">
          <cell r="A45">
            <v>4550</v>
          </cell>
          <cell r="B45">
            <v>30</v>
          </cell>
          <cell r="C45">
            <v>176</v>
          </cell>
          <cell r="D45">
            <v>24</v>
          </cell>
          <cell r="E45" t="str">
            <v>-</v>
          </cell>
          <cell r="F45">
            <v>30</v>
          </cell>
          <cell r="G45" t="str">
            <v>-</v>
          </cell>
          <cell r="H45" t="str">
            <v>-</v>
          </cell>
          <cell r="I45">
            <v>41</v>
          </cell>
          <cell r="J45">
            <v>5250</v>
          </cell>
          <cell r="K45">
            <v>30</v>
          </cell>
          <cell r="L45">
            <v>161</v>
          </cell>
          <cell r="M45">
            <v>21</v>
          </cell>
          <cell r="N45" t="str">
            <v>-</v>
          </cell>
          <cell r="O45">
            <v>30</v>
          </cell>
          <cell r="P45" t="str">
            <v>-</v>
          </cell>
          <cell r="Q45">
            <v>17</v>
          </cell>
          <cell r="R45">
            <v>41</v>
          </cell>
          <cell r="U45">
            <v>4390</v>
          </cell>
          <cell r="V45">
            <v>30</v>
          </cell>
          <cell r="W45">
            <v>191</v>
          </cell>
          <cell r="X45">
            <v>26</v>
          </cell>
          <cell r="Y45" t="str">
            <v>-</v>
          </cell>
          <cell r="Z45">
            <v>30</v>
          </cell>
          <cell r="AA45" t="str">
            <v>-</v>
          </cell>
          <cell r="AB45" t="str">
            <v>-</v>
          </cell>
          <cell r="AC45">
            <v>41</v>
          </cell>
          <cell r="AD45">
            <v>5050</v>
          </cell>
          <cell r="AE45">
            <v>30</v>
          </cell>
          <cell r="AF45">
            <v>176</v>
          </cell>
          <cell r="AG45" t="str">
            <v>-</v>
          </cell>
          <cell r="AH45" t="str">
            <v>-</v>
          </cell>
          <cell r="AI45">
            <v>30</v>
          </cell>
          <cell r="AJ45" t="str">
            <v>-</v>
          </cell>
          <cell r="AK45" t="str">
            <v>-</v>
          </cell>
          <cell r="AL45">
            <v>41</v>
          </cell>
          <cell r="AN45">
            <v>4200</v>
          </cell>
          <cell r="AO45">
            <v>30</v>
          </cell>
          <cell r="AP45">
            <v>206</v>
          </cell>
          <cell r="AQ45" t="str">
            <v>-</v>
          </cell>
          <cell r="AR45">
            <v>55</v>
          </cell>
          <cell r="AS45">
            <v>30</v>
          </cell>
          <cell r="AT45" t="str">
            <v>-</v>
          </cell>
          <cell r="AU45">
            <v>9</v>
          </cell>
          <cell r="AV45">
            <v>41</v>
          </cell>
          <cell r="AW45">
            <v>4500</v>
          </cell>
          <cell r="AX45">
            <v>30</v>
          </cell>
          <cell r="AY45">
            <v>191</v>
          </cell>
          <cell r="AZ45">
            <v>26</v>
          </cell>
          <cell r="BA45">
            <v>58</v>
          </cell>
          <cell r="BB45">
            <v>30</v>
          </cell>
          <cell r="BC45">
            <v>16</v>
          </cell>
          <cell r="BD45" t="str">
            <v>-</v>
          </cell>
          <cell r="BE45">
            <v>41</v>
          </cell>
          <cell r="BG45">
            <v>4050</v>
          </cell>
          <cell r="BH45">
            <v>30</v>
          </cell>
          <cell r="BI45">
            <v>216</v>
          </cell>
          <cell r="BJ45" t="str">
            <v>-</v>
          </cell>
          <cell r="BK45" t="str">
            <v>-</v>
          </cell>
          <cell r="BL45">
            <v>30</v>
          </cell>
          <cell r="BM45">
            <v>14</v>
          </cell>
          <cell r="BN45" t="str">
            <v>-</v>
          </cell>
          <cell r="BO45">
            <v>41</v>
          </cell>
          <cell r="BP45">
            <v>4350</v>
          </cell>
          <cell r="BQ45">
            <v>30</v>
          </cell>
          <cell r="BR45">
            <v>201</v>
          </cell>
          <cell r="BS45">
            <v>29</v>
          </cell>
          <cell r="BT45" t="str">
            <v>-</v>
          </cell>
          <cell r="BU45">
            <v>30</v>
          </cell>
          <cell r="BV45">
            <v>18</v>
          </cell>
          <cell r="BW45" t="str">
            <v>-</v>
          </cell>
          <cell r="BX45">
            <v>41</v>
          </cell>
        </row>
        <row r="46">
          <cell r="A46">
            <v>4580</v>
          </cell>
          <cell r="B46">
            <v>29</v>
          </cell>
          <cell r="C46">
            <v>177</v>
          </cell>
          <cell r="D46" t="str">
            <v>-</v>
          </cell>
          <cell r="E46">
            <v>62</v>
          </cell>
          <cell r="F46">
            <v>29</v>
          </cell>
          <cell r="G46">
            <v>7</v>
          </cell>
          <cell r="H46" t="str">
            <v>-</v>
          </cell>
          <cell r="I46">
            <v>42</v>
          </cell>
          <cell r="J46">
            <v>5280</v>
          </cell>
          <cell r="K46">
            <v>29</v>
          </cell>
          <cell r="L46">
            <v>162</v>
          </cell>
          <cell r="M46" t="str">
            <v>-</v>
          </cell>
          <cell r="N46">
            <v>65</v>
          </cell>
          <cell r="O46">
            <v>29</v>
          </cell>
          <cell r="P46">
            <v>12</v>
          </cell>
          <cell r="Q46" t="str">
            <v>-</v>
          </cell>
          <cell r="R46">
            <v>42</v>
          </cell>
          <cell r="U46">
            <v>4420</v>
          </cell>
          <cell r="V46">
            <v>29</v>
          </cell>
          <cell r="W46">
            <v>192</v>
          </cell>
          <cell r="X46" t="str">
            <v>-</v>
          </cell>
          <cell r="Y46">
            <v>58</v>
          </cell>
          <cell r="Z46">
            <v>29</v>
          </cell>
          <cell r="AA46">
            <v>10</v>
          </cell>
          <cell r="AB46" t="str">
            <v>-</v>
          </cell>
          <cell r="AC46">
            <v>42</v>
          </cell>
          <cell r="AD46">
            <v>5080</v>
          </cell>
          <cell r="AE46">
            <v>29</v>
          </cell>
          <cell r="AF46">
            <v>177</v>
          </cell>
          <cell r="AG46">
            <v>24</v>
          </cell>
          <cell r="AH46" t="str">
            <v>-</v>
          </cell>
          <cell r="AI46">
            <v>29</v>
          </cell>
          <cell r="AJ46">
            <v>15</v>
          </cell>
          <cell r="AK46">
            <v>21</v>
          </cell>
          <cell r="AL46">
            <v>42</v>
          </cell>
          <cell r="AN46">
            <v>4230</v>
          </cell>
          <cell r="AO46">
            <v>29</v>
          </cell>
          <cell r="AP46">
            <v>207</v>
          </cell>
          <cell r="AQ46">
            <v>29</v>
          </cell>
          <cell r="AR46" t="str">
            <v>-</v>
          </cell>
          <cell r="AS46">
            <v>29</v>
          </cell>
          <cell r="AT46">
            <v>13</v>
          </cell>
          <cell r="AU46" t="str">
            <v>-</v>
          </cell>
          <cell r="AV46">
            <v>42</v>
          </cell>
          <cell r="AW46">
            <v>4530</v>
          </cell>
          <cell r="AX46">
            <v>29</v>
          </cell>
          <cell r="AY46">
            <v>192</v>
          </cell>
          <cell r="AZ46" t="str">
            <v>-</v>
          </cell>
          <cell r="BA46" t="str">
            <v>-</v>
          </cell>
          <cell r="BB46">
            <v>29</v>
          </cell>
          <cell r="BC46" t="str">
            <v>-</v>
          </cell>
          <cell r="BD46">
            <v>24</v>
          </cell>
          <cell r="BE46">
            <v>42</v>
          </cell>
          <cell r="BG46">
            <v>4080</v>
          </cell>
          <cell r="BH46">
            <v>29</v>
          </cell>
          <cell r="BI46">
            <v>217</v>
          </cell>
          <cell r="BJ46">
            <v>32</v>
          </cell>
          <cell r="BK46" t="str">
            <v>-</v>
          </cell>
          <cell r="BL46">
            <v>29</v>
          </cell>
          <cell r="BM46" t="str">
            <v>-</v>
          </cell>
          <cell r="BN46">
            <v>11</v>
          </cell>
          <cell r="BO46">
            <v>42</v>
          </cell>
          <cell r="BP46">
            <v>4380</v>
          </cell>
          <cell r="BQ46">
            <v>29</v>
          </cell>
          <cell r="BR46">
            <v>202</v>
          </cell>
          <cell r="BS46" t="str">
            <v>-</v>
          </cell>
          <cell r="BT46" t="str">
            <v>-</v>
          </cell>
          <cell r="BU46">
            <v>29</v>
          </cell>
          <cell r="BV46" t="str">
            <v>-</v>
          </cell>
          <cell r="BW46">
            <v>27</v>
          </cell>
          <cell r="BX46">
            <v>42</v>
          </cell>
        </row>
        <row r="47">
          <cell r="A47">
            <v>5010</v>
          </cell>
          <cell r="B47">
            <v>28</v>
          </cell>
          <cell r="C47">
            <v>178</v>
          </cell>
          <cell r="D47" t="str">
            <v>-</v>
          </cell>
          <cell r="E47" t="str">
            <v>-</v>
          </cell>
          <cell r="F47">
            <v>28</v>
          </cell>
          <cell r="G47" t="str">
            <v>-</v>
          </cell>
          <cell r="H47">
            <v>6</v>
          </cell>
          <cell r="I47">
            <v>43</v>
          </cell>
          <cell r="J47">
            <v>5310</v>
          </cell>
          <cell r="K47">
            <v>28</v>
          </cell>
          <cell r="L47">
            <v>163</v>
          </cell>
          <cell r="M47" t="str">
            <v>-</v>
          </cell>
          <cell r="N47" t="str">
            <v>-</v>
          </cell>
          <cell r="O47">
            <v>28</v>
          </cell>
          <cell r="P47" t="str">
            <v>-</v>
          </cell>
          <cell r="Q47" t="str">
            <v>-</v>
          </cell>
          <cell r="R47">
            <v>43</v>
          </cell>
          <cell r="U47">
            <v>4450</v>
          </cell>
          <cell r="V47">
            <v>28</v>
          </cell>
          <cell r="W47">
            <v>193</v>
          </cell>
          <cell r="X47">
            <v>27</v>
          </cell>
          <cell r="Y47" t="str">
            <v>-</v>
          </cell>
          <cell r="Z47">
            <v>28</v>
          </cell>
          <cell r="AA47" t="str">
            <v>-</v>
          </cell>
          <cell r="AB47" t="str">
            <v>-</v>
          </cell>
          <cell r="AC47">
            <v>43</v>
          </cell>
          <cell r="AD47">
            <v>5110</v>
          </cell>
          <cell r="AE47">
            <v>28</v>
          </cell>
          <cell r="AF47">
            <v>178</v>
          </cell>
          <cell r="AG47" t="str">
            <v>-</v>
          </cell>
          <cell r="AH47" t="str">
            <v>-</v>
          </cell>
          <cell r="AI47">
            <v>28</v>
          </cell>
          <cell r="AJ47" t="str">
            <v>-</v>
          </cell>
          <cell r="AK47" t="str">
            <v>-</v>
          </cell>
          <cell r="AL47">
            <v>43</v>
          </cell>
          <cell r="AN47">
            <v>4260</v>
          </cell>
          <cell r="AO47">
            <v>28</v>
          </cell>
          <cell r="AP47">
            <v>208</v>
          </cell>
          <cell r="AQ47" t="str">
            <v>-</v>
          </cell>
          <cell r="AR47" t="str">
            <v>-</v>
          </cell>
          <cell r="AS47">
            <v>28</v>
          </cell>
          <cell r="AT47" t="str">
            <v>-</v>
          </cell>
          <cell r="AU47" t="str">
            <v>-</v>
          </cell>
          <cell r="AV47">
            <v>43</v>
          </cell>
          <cell r="AW47">
            <v>4560</v>
          </cell>
          <cell r="AX47">
            <v>28</v>
          </cell>
          <cell r="AY47">
            <v>193</v>
          </cell>
          <cell r="AZ47" t="str">
            <v>-</v>
          </cell>
          <cell r="BA47" t="str">
            <v>-</v>
          </cell>
          <cell r="BB47">
            <v>28</v>
          </cell>
          <cell r="BC47" t="str">
            <v>-</v>
          </cell>
          <cell r="BD47" t="str">
            <v>-</v>
          </cell>
          <cell r="BE47">
            <v>43</v>
          </cell>
          <cell r="BG47">
            <v>4110</v>
          </cell>
          <cell r="BH47">
            <v>28</v>
          </cell>
          <cell r="BI47">
            <v>218</v>
          </cell>
          <cell r="BJ47" t="str">
            <v>-</v>
          </cell>
          <cell r="BK47">
            <v>54</v>
          </cell>
          <cell r="BL47">
            <v>28</v>
          </cell>
          <cell r="BM47" t="str">
            <v>-</v>
          </cell>
          <cell r="BN47" t="str">
            <v>-</v>
          </cell>
          <cell r="BO47">
            <v>43</v>
          </cell>
          <cell r="BP47">
            <v>4410</v>
          </cell>
          <cell r="BQ47">
            <v>28</v>
          </cell>
          <cell r="BR47">
            <v>203</v>
          </cell>
          <cell r="BS47" t="str">
            <v>-</v>
          </cell>
          <cell r="BT47">
            <v>57</v>
          </cell>
          <cell r="BU47">
            <v>28</v>
          </cell>
          <cell r="BV47" t="str">
            <v>-</v>
          </cell>
          <cell r="BW47" t="str">
            <v>-</v>
          </cell>
          <cell r="BX47">
            <v>43</v>
          </cell>
        </row>
        <row r="48">
          <cell r="A48">
            <v>5040</v>
          </cell>
          <cell r="B48">
            <v>27</v>
          </cell>
          <cell r="C48">
            <v>179</v>
          </cell>
          <cell r="D48">
            <v>25</v>
          </cell>
          <cell r="E48" t="str">
            <v>-</v>
          </cell>
          <cell r="F48">
            <v>27</v>
          </cell>
          <cell r="G48" t="str">
            <v>-</v>
          </cell>
          <cell r="H48" t="str">
            <v>-</v>
          </cell>
          <cell r="I48">
            <v>44</v>
          </cell>
          <cell r="J48">
            <v>5340</v>
          </cell>
          <cell r="K48">
            <v>27</v>
          </cell>
          <cell r="L48">
            <v>164</v>
          </cell>
          <cell r="M48">
            <v>22</v>
          </cell>
          <cell r="N48" t="str">
            <v>-</v>
          </cell>
          <cell r="O48">
            <v>27</v>
          </cell>
          <cell r="P48" t="str">
            <v>-</v>
          </cell>
          <cell r="Q48">
            <v>18</v>
          </cell>
          <cell r="R48">
            <v>44</v>
          </cell>
          <cell r="U48">
            <v>4480</v>
          </cell>
          <cell r="V48">
            <v>27</v>
          </cell>
          <cell r="W48">
            <v>194</v>
          </cell>
          <cell r="X48" t="str">
            <v>-</v>
          </cell>
          <cell r="Y48" t="str">
            <v>-</v>
          </cell>
          <cell r="Z48">
            <v>27</v>
          </cell>
          <cell r="AA48" t="str">
            <v>-</v>
          </cell>
          <cell r="AB48">
            <v>8</v>
          </cell>
          <cell r="AC48">
            <v>44</v>
          </cell>
          <cell r="AD48">
            <v>5140</v>
          </cell>
          <cell r="AE48">
            <v>27</v>
          </cell>
          <cell r="AF48">
            <v>179</v>
          </cell>
          <cell r="AG48">
            <v>25</v>
          </cell>
          <cell r="AH48">
            <v>61</v>
          </cell>
          <cell r="AI48">
            <v>27</v>
          </cell>
          <cell r="AJ48" t="str">
            <v>-</v>
          </cell>
          <cell r="AK48">
            <v>22</v>
          </cell>
          <cell r="AL48">
            <v>44</v>
          </cell>
          <cell r="AN48">
            <v>4290</v>
          </cell>
          <cell r="AO48">
            <v>27</v>
          </cell>
          <cell r="AP48">
            <v>209</v>
          </cell>
          <cell r="AQ48">
            <v>30</v>
          </cell>
          <cell r="AR48" t="str">
            <v>-</v>
          </cell>
          <cell r="AS48">
            <v>27</v>
          </cell>
          <cell r="AT48" t="str">
            <v>-</v>
          </cell>
          <cell r="AU48" t="str">
            <v>-</v>
          </cell>
          <cell r="AV48">
            <v>44</v>
          </cell>
          <cell r="AW48">
            <v>4590</v>
          </cell>
          <cell r="AX48">
            <v>27</v>
          </cell>
          <cell r="AY48">
            <v>194</v>
          </cell>
          <cell r="AZ48">
            <v>27</v>
          </cell>
          <cell r="BA48" t="str">
            <v>-</v>
          </cell>
          <cell r="BB48">
            <v>27</v>
          </cell>
          <cell r="BC48">
            <v>17</v>
          </cell>
          <cell r="BD48">
            <v>25</v>
          </cell>
          <cell r="BE48">
            <v>44</v>
          </cell>
          <cell r="BG48">
            <v>4140</v>
          </cell>
          <cell r="BH48">
            <v>27</v>
          </cell>
          <cell r="BI48">
            <v>219</v>
          </cell>
          <cell r="BJ48">
            <v>33</v>
          </cell>
          <cell r="BK48" t="str">
            <v>-</v>
          </cell>
          <cell r="BL48">
            <v>27</v>
          </cell>
          <cell r="BM48">
            <v>15</v>
          </cell>
          <cell r="BN48" t="str">
            <v>-</v>
          </cell>
          <cell r="BO48">
            <v>44</v>
          </cell>
          <cell r="BP48">
            <v>4440</v>
          </cell>
          <cell r="BQ48">
            <v>27</v>
          </cell>
          <cell r="BR48">
            <v>204</v>
          </cell>
          <cell r="BS48">
            <v>30</v>
          </cell>
          <cell r="BT48" t="str">
            <v>-</v>
          </cell>
          <cell r="BU48">
            <v>27</v>
          </cell>
          <cell r="BV48">
            <v>19</v>
          </cell>
          <cell r="BW48">
            <v>28</v>
          </cell>
          <cell r="BX48">
            <v>44</v>
          </cell>
        </row>
        <row r="49">
          <cell r="A49">
            <v>5070</v>
          </cell>
          <cell r="B49">
            <v>26</v>
          </cell>
          <cell r="C49">
            <v>180</v>
          </cell>
          <cell r="D49" t="str">
            <v>-</v>
          </cell>
          <cell r="E49">
            <v>63</v>
          </cell>
          <cell r="F49">
            <v>26</v>
          </cell>
          <cell r="G49" t="str">
            <v>-</v>
          </cell>
          <cell r="H49" t="str">
            <v>-</v>
          </cell>
          <cell r="I49">
            <v>45</v>
          </cell>
          <cell r="J49">
            <v>5370</v>
          </cell>
          <cell r="K49">
            <v>26</v>
          </cell>
          <cell r="L49">
            <v>165</v>
          </cell>
          <cell r="M49" t="str">
            <v>-</v>
          </cell>
          <cell r="N49">
            <v>66</v>
          </cell>
          <cell r="O49">
            <v>26</v>
          </cell>
          <cell r="P49" t="str">
            <v>-</v>
          </cell>
          <cell r="Q49" t="str">
            <v>-</v>
          </cell>
          <cell r="R49">
            <v>45</v>
          </cell>
          <cell r="U49">
            <v>4510</v>
          </cell>
          <cell r="V49">
            <v>26</v>
          </cell>
          <cell r="W49">
            <v>195</v>
          </cell>
          <cell r="X49">
            <v>28</v>
          </cell>
          <cell r="Y49">
            <v>59</v>
          </cell>
          <cell r="Z49">
            <v>26</v>
          </cell>
          <cell r="AA49" t="str">
            <v>-</v>
          </cell>
          <cell r="AB49" t="str">
            <v>-</v>
          </cell>
          <cell r="AC49">
            <v>45</v>
          </cell>
          <cell r="AD49">
            <v>5170</v>
          </cell>
          <cell r="AE49">
            <v>26</v>
          </cell>
          <cell r="AF49">
            <v>181</v>
          </cell>
          <cell r="AG49" t="str">
            <v>-</v>
          </cell>
          <cell r="AH49" t="str">
            <v>-</v>
          </cell>
          <cell r="AI49">
            <v>26</v>
          </cell>
          <cell r="AJ49" t="str">
            <v>-</v>
          </cell>
          <cell r="AK49" t="str">
            <v>-</v>
          </cell>
          <cell r="AL49">
            <v>45</v>
          </cell>
          <cell r="AN49">
            <v>4320</v>
          </cell>
          <cell r="AO49">
            <v>26</v>
          </cell>
          <cell r="AP49">
            <v>210</v>
          </cell>
          <cell r="AQ49" t="str">
            <v>-</v>
          </cell>
          <cell r="AR49">
            <v>56</v>
          </cell>
          <cell r="AS49">
            <v>26</v>
          </cell>
          <cell r="AT49" t="str">
            <v>-</v>
          </cell>
          <cell r="AU49">
            <v>10</v>
          </cell>
          <cell r="AV49">
            <v>45</v>
          </cell>
          <cell r="AW49">
            <v>5020</v>
          </cell>
          <cell r="AX49">
            <v>26</v>
          </cell>
          <cell r="AY49">
            <v>195</v>
          </cell>
          <cell r="AZ49" t="str">
            <v>-</v>
          </cell>
          <cell r="BA49">
            <v>59</v>
          </cell>
          <cell r="BB49">
            <v>26</v>
          </cell>
          <cell r="BC49" t="str">
            <v>-</v>
          </cell>
          <cell r="BD49" t="str">
            <v>-</v>
          </cell>
          <cell r="BE49">
            <v>45</v>
          </cell>
          <cell r="BG49">
            <v>4170</v>
          </cell>
          <cell r="BH49">
            <v>26</v>
          </cell>
          <cell r="BI49">
            <v>220</v>
          </cell>
          <cell r="BJ49" t="str">
            <v>-</v>
          </cell>
          <cell r="BK49" t="str">
            <v>-</v>
          </cell>
          <cell r="BL49">
            <v>26</v>
          </cell>
          <cell r="BM49" t="str">
            <v>-</v>
          </cell>
          <cell r="BN49" t="str">
            <v>-</v>
          </cell>
          <cell r="BO49">
            <v>45</v>
          </cell>
          <cell r="BP49">
            <v>4470</v>
          </cell>
          <cell r="BQ49">
            <v>26</v>
          </cell>
          <cell r="BR49">
            <v>205</v>
          </cell>
          <cell r="BS49" t="str">
            <v>-</v>
          </cell>
          <cell r="BT49" t="str">
            <v>-</v>
          </cell>
          <cell r="BU49">
            <v>26</v>
          </cell>
          <cell r="BV49" t="str">
            <v>-</v>
          </cell>
          <cell r="BW49" t="str">
            <v>-</v>
          </cell>
          <cell r="BX49">
            <v>45</v>
          </cell>
        </row>
        <row r="50">
          <cell r="A50">
            <v>5100</v>
          </cell>
          <cell r="B50">
            <v>25</v>
          </cell>
          <cell r="C50">
            <v>181</v>
          </cell>
          <cell r="D50" t="str">
            <v>-</v>
          </cell>
          <cell r="E50" t="str">
            <v>-</v>
          </cell>
          <cell r="F50">
            <v>25</v>
          </cell>
          <cell r="G50">
            <v>8</v>
          </cell>
          <cell r="H50" t="str">
            <v>-</v>
          </cell>
          <cell r="I50">
            <v>46</v>
          </cell>
          <cell r="J50">
            <v>5400</v>
          </cell>
          <cell r="K50">
            <v>25</v>
          </cell>
          <cell r="L50">
            <v>166</v>
          </cell>
          <cell r="M50" t="str">
            <v>-</v>
          </cell>
          <cell r="N50" t="str">
            <v>-</v>
          </cell>
          <cell r="O50">
            <v>25</v>
          </cell>
          <cell r="P50">
            <v>13</v>
          </cell>
          <cell r="Q50" t="str">
            <v>-</v>
          </cell>
          <cell r="R50">
            <v>46</v>
          </cell>
          <cell r="U50">
            <v>4550</v>
          </cell>
          <cell r="V50">
            <v>25</v>
          </cell>
          <cell r="W50">
            <v>196</v>
          </cell>
          <cell r="X50" t="str">
            <v>-</v>
          </cell>
          <cell r="Y50" t="str">
            <v>-</v>
          </cell>
          <cell r="Z50">
            <v>25</v>
          </cell>
          <cell r="AA50">
            <v>11</v>
          </cell>
          <cell r="AB50" t="str">
            <v>-</v>
          </cell>
          <cell r="AC50">
            <v>46</v>
          </cell>
          <cell r="AD50">
            <v>5200</v>
          </cell>
          <cell r="AE50">
            <v>25</v>
          </cell>
          <cell r="AF50">
            <v>181</v>
          </cell>
          <cell r="AG50" t="str">
            <v>-</v>
          </cell>
          <cell r="AH50" t="str">
            <v>-</v>
          </cell>
          <cell r="AI50">
            <v>25</v>
          </cell>
          <cell r="AJ50">
            <v>16</v>
          </cell>
          <cell r="AK50" t="str">
            <v>-</v>
          </cell>
          <cell r="AL50">
            <v>46</v>
          </cell>
          <cell r="AN50">
            <v>4350</v>
          </cell>
          <cell r="AO50">
            <v>25</v>
          </cell>
          <cell r="AP50">
            <v>211</v>
          </cell>
          <cell r="AQ50" t="str">
            <v>-</v>
          </cell>
          <cell r="AR50" t="str">
            <v>-</v>
          </cell>
          <cell r="AS50">
            <v>25</v>
          </cell>
          <cell r="AT50">
            <v>14</v>
          </cell>
          <cell r="AU50" t="str">
            <v>-</v>
          </cell>
          <cell r="AV50">
            <v>46</v>
          </cell>
          <cell r="AW50">
            <v>5050</v>
          </cell>
          <cell r="AX50">
            <v>25</v>
          </cell>
          <cell r="AY50">
            <v>196</v>
          </cell>
          <cell r="AZ50" t="str">
            <v>-</v>
          </cell>
          <cell r="BA50" t="str">
            <v>-</v>
          </cell>
          <cell r="BB50">
            <v>25</v>
          </cell>
          <cell r="BC50" t="str">
            <v>-</v>
          </cell>
          <cell r="BD50">
            <v>26</v>
          </cell>
          <cell r="BE50">
            <v>46</v>
          </cell>
          <cell r="BG50">
            <v>4200</v>
          </cell>
          <cell r="BH50">
            <v>25</v>
          </cell>
          <cell r="BI50">
            <v>221</v>
          </cell>
          <cell r="BJ50" t="str">
            <v>-</v>
          </cell>
          <cell r="BK50" t="str">
            <v>-</v>
          </cell>
          <cell r="BL50">
            <v>25</v>
          </cell>
          <cell r="BM50" t="str">
            <v>-</v>
          </cell>
          <cell r="BN50">
            <v>12</v>
          </cell>
          <cell r="BO50">
            <v>46</v>
          </cell>
          <cell r="BP50">
            <v>4500</v>
          </cell>
          <cell r="BQ50">
            <v>25</v>
          </cell>
          <cell r="BR50">
            <v>206</v>
          </cell>
          <cell r="BS50" t="str">
            <v>-</v>
          </cell>
          <cell r="BT50" t="str">
            <v>-</v>
          </cell>
          <cell r="BU50">
            <v>25</v>
          </cell>
          <cell r="BV50" t="str">
            <v>-</v>
          </cell>
          <cell r="BW50" t="str">
            <v>-</v>
          </cell>
          <cell r="BX50">
            <v>46</v>
          </cell>
        </row>
        <row r="51">
          <cell r="A51">
            <v>5140</v>
          </cell>
          <cell r="B51">
            <v>24</v>
          </cell>
          <cell r="C51">
            <v>182</v>
          </cell>
          <cell r="D51">
            <v>26</v>
          </cell>
          <cell r="E51" t="str">
            <v>-</v>
          </cell>
          <cell r="F51">
            <v>24</v>
          </cell>
          <cell r="G51" t="str">
            <v>-</v>
          </cell>
          <cell r="H51" t="str">
            <v>-</v>
          </cell>
          <cell r="I51">
            <v>47</v>
          </cell>
          <cell r="J51">
            <v>5440</v>
          </cell>
          <cell r="K51">
            <v>24</v>
          </cell>
          <cell r="L51">
            <v>167</v>
          </cell>
          <cell r="M51">
            <v>23</v>
          </cell>
          <cell r="N51" t="str">
            <v>-</v>
          </cell>
          <cell r="O51">
            <v>24</v>
          </cell>
          <cell r="P51" t="str">
            <v>-</v>
          </cell>
          <cell r="Q51">
            <v>19</v>
          </cell>
          <cell r="R51">
            <v>47</v>
          </cell>
          <cell r="U51">
            <v>4590</v>
          </cell>
          <cell r="V51">
            <v>24</v>
          </cell>
          <cell r="W51">
            <v>197</v>
          </cell>
          <cell r="X51">
            <v>29</v>
          </cell>
          <cell r="Y51" t="str">
            <v>-</v>
          </cell>
          <cell r="Z51">
            <v>24</v>
          </cell>
          <cell r="AA51" t="str">
            <v>-</v>
          </cell>
          <cell r="AB51" t="str">
            <v>-</v>
          </cell>
          <cell r="AC51">
            <v>47</v>
          </cell>
          <cell r="AD51">
            <v>5240</v>
          </cell>
          <cell r="AE51">
            <v>24</v>
          </cell>
          <cell r="AF51">
            <v>182</v>
          </cell>
          <cell r="AG51">
            <v>26</v>
          </cell>
          <cell r="AH51" t="str">
            <v>-</v>
          </cell>
          <cell r="AI51">
            <v>24</v>
          </cell>
          <cell r="AJ51" t="str">
            <v>-</v>
          </cell>
          <cell r="AK51">
            <v>23</v>
          </cell>
          <cell r="AL51">
            <v>47</v>
          </cell>
          <cell r="AN51">
            <v>4380</v>
          </cell>
          <cell r="AO51">
            <v>24</v>
          </cell>
          <cell r="AP51">
            <v>212</v>
          </cell>
          <cell r="AQ51">
            <v>31</v>
          </cell>
          <cell r="AR51" t="str">
            <v>-</v>
          </cell>
          <cell r="AS51">
            <v>24</v>
          </cell>
          <cell r="AT51" t="str">
            <v>-</v>
          </cell>
          <cell r="AU51" t="str">
            <v>-</v>
          </cell>
          <cell r="AV51">
            <v>47</v>
          </cell>
          <cell r="AW51">
            <v>5080</v>
          </cell>
          <cell r="AX51">
            <v>24</v>
          </cell>
          <cell r="AY51">
            <v>197</v>
          </cell>
          <cell r="AZ51">
            <v>28</v>
          </cell>
          <cell r="BA51" t="str">
            <v>-</v>
          </cell>
          <cell r="BB51">
            <v>24</v>
          </cell>
          <cell r="BC51">
            <v>18</v>
          </cell>
          <cell r="BD51" t="str">
            <v>-</v>
          </cell>
          <cell r="BE51">
            <v>47</v>
          </cell>
          <cell r="BG51">
            <v>4230</v>
          </cell>
          <cell r="BH51">
            <v>24</v>
          </cell>
          <cell r="BI51">
            <v>222</v>
          </cell>
          <cell r="BJ51">
            <v>34</v>
          </cell>
          <cell r="BK51">
            <v>55</v>
          </cell>
          <cell r="BL51">
            <v>24</v>
          </cell>
          <cell r="BM51">
            <v>16</v>
          </cell>
          <cell r="BN51" t="str">
            <v>-</v>
          </cell>
          <cell r="BO51">
            <v>47</v>
          </cell>
          <cell r="BP51">
            <v>4530</v>
          </cell>
          <cell r="BQ51">
            <v>24</v>
          </cell>
          <cell r="BR51">
            <v>207</v>
          </cell>
          <cell r="BS51">
            <v>31</v>
          </cell>
          <cell r="BT51">
            <v>58</v>
          </cell>
          <cell r="BU51">
            <v>24</v>
          </cell>
          <cell r="BV51">
            <v>20</v>
          </cell>
          <cell r="BW51">
            <v>29</v>
          </cell>
          <cell r="BX51">
            <v>47</v>
          </cell>
        </row>
        <row r="52">
          <cell r="A52">
            <v>5180</v>
          </cell>
          <cell r="B52">
            <v>23</v>
          </cell>
          <cell r="C52">
            <v>183</v>
          </cell>
          <cell r="D52" t="str">
            <v>-</v>
          </cell>
          <cell r="E52">
            <v>64</v>
          </cell>
          <cell r="F52">
            <v>23</v>
          </cell>
          <cell r="G52" t="str">
            <v>-</v>
          </cell>
          <cell r="H52" t="str">
            <v>-</v>
          </cell>
          <cell r="I52">
            <v>48</v>
          </cell>
          <cell r="J52">
            <v>5480</v>
          </cell>
          <cell r="K52">
            <v>23</v>
          </cell>
          <cell r="L52">
            <v>168</v>
          </cell>
          <cell r="M52" t="str">
            <v>-</v>
          </cell>
          <cell r="N52">
            <v>67</v>
          </cell>
          <cell r="O52">
            <v>23</v>
          </cell>
          <cell r="P52" t="str">
            <v>-</v>
          </cell>
          <cell r="Q52" t="str">
            <v>-</v>
          </cell>
          <cell r="R52">
            <v>48</v>
          </cell>
          <cell r="U52">
            <v>5030</v>
          </cell>
          <cell r="V52">
            <v>23</v>
          </cell>
          <cell r="W52">
            <v>198</v>
          </cell>
          <cell r="X52" t="str">
            <v>-</v>
          </cell>
          <cell r="Y52">
            <v>6</v>
          </cell>
          <cell r="Z52">
            <v>23</v>
          </cell>
          <cell r="AA52" t="str">
            <v>-</v>
          </cell>
          <cell r="AB52" t="str">
            <v>-</v>
          </cell>
          <cell r="AC52">
            <v>48</v>
          </cell>
          <cell r="AD52">
            <v>5280</v>
          </cell>
          <cell r="AE52">
            <v>23</v>
          </cell>
          <cell r="AF52">
            <v>183</v>
          </cell>
          <cell r="AG52" t="str">
            <v>-</v>
          </cell>
          <cell r="AH52">
            <v>62</v>
          </cell>
          <cell r="AI52">
            <v>23</v>
          </cell>
          <cell r="AJ52" t="str">
            <v>-</v>
          </cell>
          <cell r="AK52" t="str">
            <v>-</v>
          </cell>
          <cell r="AL52">
            <v>48</v>
          </cell>
          <cell r="AN52">
            <v>4410</v>
          </cell>
          <cell r="AO52">
            <v>23</v>
          </cell>
          <cell r="AP52">
            <v>213</v>
          </cell>
          <cell r="AQ52" t="str">
            <v>-</v>
          </cell>
          <cell r="AR52" t="str">
            <v>-</v>
          </cell>
          <cell r="AS52">
            <v>23</v>
          </cell>
          <cell r="AT52" t="str">
            <v>-</v>
          </cell>
          <cell r="AU52" t="str">
            <v>-</v>
          </cell>
          <cell r="AV52">
            <v>48</v>
          </cell>
          <cell r="AW52">
            <v>5110</v>
          </cell>
          <cell r="AX52">
            <v>23</v>
          </cell>
          <cell r="AY52">
            <v>198</v>
          </cell>
          <cell r="AZ52" t="str">
            <v>-</v>
          </cell>
          <cell r="BA52" t="str">
            <v>-</v>
          </cell>
          <cell r="BB52">
            <v>23</v>
          </cell>
          <cell r="BC52" t="str">
            <v>-</v>
          </cell>
          <cell r="BD52">
            <v>27</v>
          </cell>
          <cell r="BE52">
            <v>48</v>
          </cell>
          <cell r="BG52">
            <v>4260</v>
          </cell>
          <cell r="BH52">
            <v>23</v>
          </cell>
          <cell r="BI52">
            <v>223</v>
          </cell>
          <cell r="BJ52" t="str">
            <v>-</v>
          </cell>
          <cell r="BK52" t="str">
            <v>-</v>
          </cell>
          <cell r="BL52">
            <v>23</v>
          </cell>
          <cell r="BM52" t="str">
            <v>-</v>
          </cell>
          <cell r="BN52" t="str">
            <v>-</v>
          </cell>
          <cell r="BO52">
            <v>48</v>
          </cell>
          <cell r="BP52">
            <v>4560</v>
          </cell>
          <cell r="BQ52">
            <v>23</v>
          </cell>
          <cell r="BR52">
            <v>208</v>
          </cell>
          <cell r="BS52" t="str">
            <v>-</v>
          </cell>
          <cell r="BT52" t="str">
            <v>-</v>
          </cell>
          <cell r="BU52">
            <v>23</v>
          </cell>
          <cell r="BV52" t="str">
            <v>-</v>
          </cell>
          <cell r="BW52" t="str">
            <v>-</v>
          </cell>
          <cell r="BX52">
            <v>48</v>
          </cell>
        </row>
        <row r="53">
          <cell r="A53">
            <v>5220</v>
          </cell>
          <cell r="B53">
            <v>22</v>
          </cell>
          <cell r="C53">
            <v>184</v>
          </cell>
          <cell r="D53" t="str">
            <v>-</v>
          </cell>
          <cell r="E53" t="str">
            <v>-</v>
          </cell>
          <cell r="F53">
            <v>22</v>
          </cell>
          <cell r="G53" t="str">
            <v>-</v>
          </cell>
          <cell r="H53" t="str">
            <v>-</v>
          </cell>
          <cell r="I53">
            <v>49</v>
          </cell>
          <cell r="J53">
            <v>5520</v>
          </cell>
          <cell r="K53">
            <v>22</v>
          </cell>
          <cell r="L53">
            <v>169</v>
          </cell>
          <cell r="M53" t="str">
            <v>-</v>
          </cell>
          <cell r="N53" t="str">
            <v>-</v>
          </cell>
          <cell r="O53">
            <v>22</v>
          </cell>
          <cell r="P53" t="str">
            <v>-</v>
          </cell>
          <cell r="Q53" t="str">
            <v>-</v>
          </cell>
          <cell r="R53">
            <v>49</v>
          </cell>
          <cell r="U53">
            <v>5070</v>
          </cell>
          <cell r="V53">
            <v>22</v>
          </cell>
          <cell r="W53">
            <v>199</v>
          </cell>
          <cell r="X53" t="str">
            <v>-</v>
          </cell>
          <cell r="Y53" t="str">
            <v>-</v>
          </cell>
          <cell r="Z53">
            <v>22</v>
          </cell>
          <cell r="AA53" t="str">
            <v>-</v>
          </cell>
          <cell r="AB53" t="str">
            <v>-</v>
          </cell>
          <cell r="AC53">
            <v>49</v>
          </cell>
          <cell r="AD53">
            <v>5320</v>
          </cell>
          <cell r="AE53">
            <v>22</v>
          </cell>
          <cell r="AF53">
            <v>184</v>
          </cell>
          <cell r="AG53" t="str">
            <v>-</v>
          </cell>
          <cell r="AH53" t="str">
            <v>-</v>
          </cell>
          <cell r="AI53">
            <v>22</v>
          </cell>
          <cell r="AJ53" t="str">
            <v>-</v>
          </cell>
          <cell r="AK53" t="str">
            <v>-</v>
          </cell>
          <cell r="AL53">
            <v>49</v>
          </cell>
          <cell r="AN53">
            <v>4440</v>
          </cell>
          <cell r="AO53">
            <v>22</v>
          </cell>
          <cell r="AP53">
            <v>214</v>
          </cell>
          <cell r="AQ53" t="str">
            <v>-</v>
          </cell>
          <cell r="AR53">
            <v>57</v>
          </cell>
          <cell r="AS53">
            <v>22</v>
          </cell>
          <cell r="AT53" t="str">
            <v>-</v>
          </cell>
          <cell r="AU53" t="str">
            <v>-</v>
          </cell>
          <cell r="AV53">
            <v>49</v>
          </cell>
          <cell r="AW53">
            <v>5140</v>
          </cell>
          <cell r="AX53">
            <v>22</v>
          </cell>
          <cell r="AY53">
            <v>199</v>
          </cell>
          <cell r="AZ53" t="str">
            <v>-</v>
          </cell>
          <cell r="BA53">
            <v>6</v>
          </cell>
          <cell r="BB53">
            <v>22</v>
          </cell>
          <cell r="BC53" t="str">
            <v>-</v>
          </cell>
          <cell r="BD53" t="str">
            <v>-</v>
          </cell>
          <cell r="BE53">
            <v>49</v>
          </cell>
          <cell r="BG53">
            <v>4290</v>
          </cell>
          <cell r="BH53">
            <v>22</v>
          </cell>
          <cell r="BI53">
            <v>224</v>
          </cell>
          <cell r="BJ53" t="str">
            <v>-</v>
          </cell>
          <cell r="BK53" t="str">
            <v>-</v>
          </cell>
          <cell r="BL53">
            <v>22</v>
          </cell>
          <cell r="BM53" t="str">
            <v>-</v>
          </cell>
          <cell r="BN53" t="str">
            <v>-</v>
          </cell>
          <cell r="BO53">
            <v>49</v>
          </cell>
          <cell r="BP53">
            <v>4590</v>
          </cell>
          <cell r="BQ53">
            <v>22</v>
          </cell>
          <cell r="BR53">
            <v>209</v>
          </cell>
          <cell r="BS53" t="str">
            <v>-</v>
          </cell>
          <cell r="BT53" t="str">
            <v>-</v>
          </cell>
          <cell r="BU53">
            <v>22</v>
          </cell>
          <cell r="BV53" t="str">
            <v>-</v>
          </cell>
          <cell r="BW53" t="str">
            <v>-</v>
          </cell>
          <cell r="BX53">
            <v>49</v>
          </cell>
        </row>
        <row r="54">
          <cell r="A54">
            <v>5260</v>
          </cell>
          <cell r="B54">
            <v>21</v>
          </cell>
          <cell r="C54">
            <v>185</v>
          </cell>
          <cell r="D54">
            <v>27</v>
          </cell>
          <cell r="E54" t="str">
            <v>-</v>
          </cell>
          <cell r="F54">
            <v>21</v>
          </cell>
          <cell r="G54">
            <v>9</v>
          </cell>
          <cell r="H54">
            <v>7</v>
          </cell>
          <cell r="I54">
            <v>50</v>
          </cell>
          <cell r="J54">
            <v>5560</v>
          </cell>
          <cell r="K54">
            <v>21</v>
          </cell>
          <cell r="L54">
            <v>170</v>
          </cell>
          <cell r="M54">
            <v>24</v>
          </cell>
          <cell r="N54" t="str">
            <v>-</v>
          </cell>
          <cell r="O54">
            <v>21</v>
          </cell>
          <cell r="P54">
            <v>14</v>
          </cell>
          <cell r="Q54">
            <v>20</v>
          </cell>
          <cell r="R54">
            <v>50</v>
          </cell>
          <cell r="U54">
            <v>5110</v>
          </cell>
          <cell r="V54">
            <v>21</v>
          </cell>
          <cell r="W54">
            <v>200</v>
          </cell>
          <cell r="X54">
            <v>30</v>
          </cell>
          <cell r="Y54" t="str">
            <v>-</v>
          </cell>
          <cell r="Z54">
            <v>21</v>
          </cell>
          <cell r="AA54">
            <v>12</v>
          </cell>
          <cell r="AB54">
            <v>9</v>
          </cell>
          <cell r="AC54">
            <v>50</v>
          </cell>
          <cell r="AD54">
            <v>5360</v>
          </cell>
          <cell r="AE54">
            <v>21</v>
          </cell>
          <cell r="AF54">
            <v>185</v>
          </cell>
          <cell r="AG54">
            <v>27</v>
          </cell>
          <cell r="AH54" t="str">
            <v>-</v>
          </cell>
          <cell r="AI54">
            <v>21</v>
          </cell>
          <cell r="AJ54">
            <v>17</v>
          </cell>
          <cell r="AK54">
            <v>24</v>
          </cell>
          <cell r="AL54">
            <v>50</v>
          </cell>
          <cell r="AN54">
            <v>4470</v>
          </cell>
          <cell r="AO54">
            <v>21</v>
          </cell>
          <cell r="AP54">
            <v>215</v>
          </cell>
          <cell r="AQ54">
            <v>32</v>
          </cell>
          <cell r="AR54" t="str">
            <v>-</v>
          </cell>
          <cell r="AS54">
            <v>21</v>
          </cell>
          <cell r="AT54">
            <v>15</v>
          </cell>
          <cell r="AU54">
            <v>11</v>
          </cell>
          <cell r="AV54">
            <v>50</v>
          </cell>
          <cell r="AW54">
            <v>5170</v>
          </cell>
          <cell r="AX54">
            <v>21</v>
          </cell>
          <cell r="AY54">
            <v>200</v>
          </cell>
          <cell r="AZ54">
            <v>29</v>
          </cell>
          <cell r="BA54" t="str">
            <v>-</v>
          </cell>
          <cell r="BB54">
            <v>21</v>
          </cell>
          <cell r="BC54">
            <v>19</v>
          </cell>
          <cell r="BD54">
            <v>28</v>
          </cell>
          <cell r="BE54">
            <v>50</v>
          </cell>
          <cell r="BG54">
            <v>4320</v>
          </cell>
          <cell r="BH54">
            <v>21</v>
          </cell>
          <cell r="BI54">
            <v>225</v>
          </cell>
          <cell r="BJ54">
            <v>35</v>
          </cell>
          <cell r="BK54">
            <v>56</v>
          </cell>
          <cell r="BL54">
            <v>21</v>
          </cell>
          <cell r="BM54">
            <v>17</v>
          </cell>
          <cell r="BN54">
            <v>13</v>
          </cell>
          <cell r="BO54">
            <v>50</v>
          </cell>
          <cell r="BP54">
            <v>5020</v>
          </cell>
          <cell r="BQ54">
            <v>21</v>
          </cell>
          <cell r="BR54">
            <v>210</v>
          </cell>
          <cell r="BS54">
            <v>32</v>
          </cell>
          <cell r="BT54">
            <v>59</v>
          </cell>
          <cell r="BU54">
            <v>21</v>
          </cell>
          <cell r="BV54">
            <v>21</v>
          </cell>
          <cell r="BW54">
            <v>30</v>
          </cell>
          <cell r="BX54">
            <v>50</v>
          </cell>
        </row>
        <row r="55">
          <cell r="A55">
            <v>5300</v>
          </cell>
          <cell r="B55">
            <v>20</v>
          </cell>
          <cell r="C55">
            <v>187</v>
          </cell>
          <cell r="D55" t="str">
            <v>-</v>
          </cell>
          <cell r="E55">
            <v>65</v>
          </cell>
          <cell r="F55">
            <v>20</v>
          </cell>
          <cell r="G55" t="str">
            <v>-</v>
          </cell>
          <cell r="H55" t="str">
            <v>-</v>
          </cell>
          <cell r="I55">
            <v>51</v>
          </cell>
          <cell r="J55">
            <v>6000</v>
          </cell>
          <cell r="K55">
            <v>20</v>
          </cell>
          <cell r="L55">
            <v>172</v>
          </cell>
          <cell r="M55" t="str">
            <v>-</v>
          </cell>
          <cell r="N55">
            <v>68</v>
          </cell>
          <cell r="O55">
            <v>20</v>
          </cell>
          <cell r="P55" t="str">
            <v>-</v>
          </cell>
          <cell r="Q55" t="str">
            <v>-</v>
          </cell>
          <cell r="R55">
            <v>51</v>
          </cell>
          <cell r="U55">
            <v>5150</v>
          </cell>
          <cell r="V55">
            <v>20</v>
          </cell>
          <cell r="W55">
            <v>202</v>
          </cell>
          <cell r="X55" t="str">
            <v>-</v>
          </cell>
          <cell r="Y55">
            <v>61</v>
          </cell>
          <cell r="Z55">
            <v>20</v>
          </cell>
          <cell r="AA55" t="str">
            <v>-</v>
          </cell>
          <cell r="AB55" t="str">
            <v>-</v>
          </cell>
          <cell r="AC55">
            <v>51</v>
          </cell>
          <cell r="AD55">
            <v>5400</v>
          </cell>
          <cell r="AE55">
            <v>20</v>
          </cell>
          <cell r="AF55">
            <v>187</v>
          </cell>
          <cell r="AG55" t="str">
            <v>-</v>
          </cell>
          <cell r="AH55">
            <v>63</v>
          </cell>
          <cell r="AI55">
            <v>20</v>
          </cell>
          <cell r="AJ55" t="str">
            <v>-</v>
          </cell>
          <cell r="AK55" t="str">
            <v>-</v>
          </cell>
          <cell r="AL55">
            <v>51</v>
          </cell>
          <cell r="AN55">
            <v>4500</v>
          </cell>
          <cell r="AO55">
            <v>20</v>
          </cell>
          <cell r="AP55">
            <v>217</v>
          </cell>
          <cell r="AQ55" t="str">
            <v>-</v>
          </cell>
          <cell r="AR55" t="str">
            <v>-</v>
          </cell>
          <cell r="AS55">
            <v>20</v>
          </cell>
          <cell r="AT55" t="str">
            <v>-</v>
          </cell>
          <cell r="AU55" t="str">
            <v>-</v>
          </cell>
          <cell r="AV55">
            <v>51</v>
          </cell>
          <cell r="AW55">
            <v>5200</v>
          </cell>
          <cell r="AX55">
            <v>20</v>
          </cell>
          <cell r="AY55">
            <v>202</v>
          </cell>
          <cell r="AZ55" t="str">
            <v>-</v>
          </cell>
          <cell r="BA55" t="str">
            <v>-</v>
          </cell>
          <cell r="BB55">
            <v>20</v>
          </cell>
          <cell r="BC55" t="str">
            <v>-</v>
          </cell>
          <cell r="BD55" t="str">
            <v>-</v>
          </cell>
          <cell r="BE55">
            <v>51</v>
          </cell>
          <cell r="BG55">
            <v>4350</v>
          </cell>
          <cell r="BH55">
            <v>20</v>
          </cell>
          <cell r="BI55">
            <v>226</v>
          </cell>
          <cell r="BJ55" t="str">
            <v>-</v>
          </cell>
          <cell r="BK55" t="str">
            <v>-</v>
          </cell>
          <cell r="BL55">
            <v>20</v>
          </cell>
          <cell r="BM55" t="str">
            <v>-</v>
          </cell>
          <cell r="BN55" t="str">
            <v>-</v>
          </cell>
          <cell r="BO55">
            <v>51</v>
          </cell>
          <cell r="BP55">
            <v>5050</v>
          </cell>
          <cell r="BQ55">
            <v>20</v>
          </cell>
          <cell r="BR55">
            <v>212</v>
          </cell>
          <cell r="BS55" t="str">
            <v>-</v>
          </cell>
          <cell r="BT55" t="str">
            <v>-</v>
          </cell>
          <cell r="BU55">
            <v>20</v>
          </cell>
          <cell r="BV55" t="str">
            <v>-</v>
          </cell>
          <cell r="BW55" t="str">
            <v>-</v>
          </cell>
          <cell r="BX55">
            <v>51</v>
          </cell>
        </row>
        <row r="56">
          <cell r="A56">
            <v>5340</v>
          </cell>
          <cell r="B56">
            <v>19</v>
          </cell>
          <cell r="C56">
            <v>189</v>
          </cell>
          <cell r="D56" t="str">
            <v>-</v>
          </cell>
          <cell r="E56" t="str">
            <v>-</v>
          </cell>
          <cell r="F56">
            <v>19</v>
          </cell>
          <cell r="G56" t="str">
            <v>-</v>
          </cell>
          <cell r="H56" t="str">
            <v>-</v>
          </cell>
          <cell r="I56">
            <v>52</v>
          </cell>
          <cell r="J56">
            <v>6040</v>
          </cell>
          <cell r="K56">
            <v>19</v>
          </cell>
          <cell r="L56">
            <v>174</v>
          </cell>
          <cell r="M56" t="str">
            <v>-</v>
          </cell>
          <cell r="N56" t="str">
            <v>-</v>
          </cell>
          <cell r="O56">
            <v>19</v>
          </cell>
          <cell r="P56" t="str">
            <v>-</v>
          </cell>
          <cell r="Q56">
            <v>21</v>
          </cell>
          <cell r="R56">
            <v>52</v>
          </cell>
          <cell r="U56">
            <v>5190</v>
          </cell>
          <cell r="V56">
            <v>19</v>
          </cell>
          <cell r="W56">
            <v>204</v>
          </cell>
          <cell r="X56">
            <v>31</v>
          </cell>
          <cell r="Y56" t="str">
            <v>-</v>
          </cell>
          <cell r="Z56">
            <v>19</v>
          </cell>
          <cell r="AA56" t="str">
            <v>-</v>
          </cell>
          <cell r="AB56" t="str">
            <v>-</v>
          </cell>
          <cell r="AC56">
            <v>52</v>
          </cell>
          <cell r="AD56">
            <v>5440</v>
          </cell>
          <cell r="AE56">
            <v>19</v>
          </cell>
          <cell r="AF56">
            <v>189</v>
          </cell>
          <cell r="AG56">
            <v>28</v>
          </cell>
          <cell r="AH56" t="str">
            <v>-</v>
          </cell>
          <cell r="AI56">
            <v>19</v>
          </cell>
          <cell r="AJ56" t="str">
            <v>-</v>
          </cell>
          <cell r="AK56">
            <v>25</v>
          </cell>
          <cell r="AL56">
            <v>52</v>
          </cell>
          <cell r="AN56">
            <v>4540</v>
          </cell>
          <cell r="AO56">
            <v>19</v>
          </cell>
          <cell r="AP56">
            <v>219</v>
          </cell>
          <cell r="AQ56">
            <v>33</v>
          </cell>
          <cell r="AR56" t="str">
            <v>-</v>
          </cell>
          <cell r="AS56">
            <v>19</v>
          </cell>
          <cell r="AT56" t="str">
            <v>-</v>
          </cell>
          <cell r="AU56" t="str">
            <v>-</v>
          </cell>
          <cell r="AV56">
            <v>52</v>
          </cell>
          <cell r="AW56">
            <v>5240</v>
          </cell>
          <cell r="AX56">
            <v>19</v>
          </cell>
          <cell r="AY56">
            <v>204</v>
          </cell>
          <cell r="AZ56">
            <v>30</v>
          </cell>
          <cell r="BA56">
            <v>61</v>
          </cell>
          <cell r="BB56">
            <v>19</v>
          </cell>
          <cell r="BC56">
            <v>20</v>
          </cell>
          <cell r="BD56">
            <v>29</v>
          </cell>
          <cell r="BE56">
            <v>52</v>
          </cell>
          <cell r="BG56">
            <v>4380</v>
          </cell>
          <cell r="BH56">
            <v>19</v>
          </cell>
          <cell r="BI56">
            <v>227</v>
          </cell>
          <cell r="BJ56">
            <v>36</v>
          </cell>
          <cell r="BK56" t="str">
            <v>-</v>
          </cell>
          <cell r="BL56">
            <v>19</v>
          </cell>
          <cell r="BM56">
            <v>18</v>
          </cell>
          <cell r="BN56" t="str">
            <v>-</v>
          </cell>
          <cell r="BO56">
            <v>52</v>
          </cell>
          <cell r="BP56">
            <v>5090</v>
          </cell>
          <cell r="BQ56">
            <v>19</v>
          </cell>
          <cell r="BR56">
            <v>214</v>
          </cell>
          <cell r="BS56">
            <v>33</v>
          </cell>
          <cell r="BT56" t="str">
            <v>-</v>
          </cell>
          <cell r="BU56">
            <v>19</v>
          </cell>
          <cell r="BV56">
            <v>22</v>
          </cell>
          <cell r="BW56">
            <v>31</v>
          </cell>
          <cell r="BX56">
            <v>52</v>
          </cell>
        </row>
        <row r="57">
          <cell r="A57">
            <v>5380</v>
          </cell>
          <cell r="B57">
            <v>18</v>
          </cell>
          <cell r="C57">
            <v>191</v>
          </cell>
          <cell r="D57">
            <v>28</v>
          </cell>
          <cell r="E57" t="str">
            <v>-</v>
          </cell>
          <cell r="F57">
            <v>18</v>
          </cell>
          <cell r="G57">
            <v>10</v>
          </cell>
          <cell r="H57" t="str">
            <v>-</v>
          </cell>
          <cell r="I57">
            <v>53</v>
          </cell>
          <cell r="J57">
            <v>6080</v>
          </cell>
          <cell r="K57">
            <v>18</v>
          </cell>
          <cell r="L57">
            <v>176</v>
          </cell>
          <cell r="M57">
            <v>25</v>
          </cell>
          <cell r="N57" t="str">
            <v>-</v>
          </cell>
          <cell r="O57">
            <v>18</v>
          </cell>
          <cell r="P57">
            <v>15</v>
          </cell>
          <cell r="Q57" t="str">
            <v>-</v>
          </cell>
          <cell r="R57">
            <v>53</v>
          </cell>
          <cell r="U57">
            <v>5230</v>
          </cell>
          <cell r="V57">
            <v>18</v>
          </cell>
          <cell r="W57">
            <v>206</v>
          </cell>
          <cell r="X57" t="str">
            <v>-</v>
          </cell>
          <cell r="Y57" t="str">
            <v>-</v>
          </cell>
          <cell r="Z57">
            <v>18</v>
          </cell>
          <cell r="AA57">
            <v>13</v>
          </cell>
          <cell r="AB57" t="str">
            <v>-</v>
          </cell>
          <cell r="AC57">
            <v>53</v>
          </cell>
          <cell r="AD57">
            <v>5480</v>
          </cell>
          <cell r="AE57">
            <v>18</v>
          </cell>
          <cell r="AF57">
            <v>191</v>
          </cell>
          <cell r="AG57" t="str">
            <v>-</v>
          </cell>
          <cell r="AH57" t="str">
            <v>-</v>
          </cell>
          <cell r="AI57">
            <v>18</v>
          </cell>
          <cell r="AJ57">
            <v>18</v>
          </cell>
          <cell r="AK57" t="str">
            <v>-</v>
          </cell>
          <cell r="AL57">
            <v>53</v>
          </cell>
          <cell r="AN57">
            <v>5580</v>
          </cell>
          <cell r="AO57">
            <v>18</v>
          </cell>
          <cell r="AP57">
            <v>221</v>
          </cell>
          <cell r="AQ57" t="str">
            <v>-</v>
          </cell>
          <cell r="AR57">
            <v>58</v>
          </cell>
          <cell r="AS57">
            <v>18</v>
          </cell>
          <cell r="AT57">
            <v>16</v>
          </cell>
          <cell r="AU57" t="str">
            <v>-</v>
          </cell>
          <cell r="AV57">
            <v>53</v>
          </cell>
          <cell r="AW57">
            <v>5280</v>
          </cell>
          <cell r="AX57">
            <v>18</v>
          </cell>
          <cell r="AY57">
            <v>206</v>
          </cell>
          <cell r="AZ57" t="str">
            <v>-</v>
          </cell>
          <cell r="BA57" t="str">
            <v>-</v>
          </cell>
          <cell r="BB57">
            <v>18</v>
          </cell>
          <cell r="BC57" t="str">
            <v>-</v>
          </cell>
          <cell r="BD57" t="str">
            <v>-</v>
          </cell>
          <cell r="BE57">
            <v>53</v>
          </cell>
          <cell r="BG57">
            <v>4410</v>
          </cell>
          <cell r="BH57">
            <v>18</v>
          </cell>
          <cell r="BI57">
            <v>228</v>
          </cell>
          <cell r="BJ57" t="str">
            <v>-</v>
          </cell>
          <cell r="BK57">
            <v>57</v>
          </cell>
          <cell r="BL57">
            <v>18</v>
          </cell>
          <cell r="BM57" t="str">
            <v>-</v>
          </cell>
          <cell r="BN57">
            <v>14</v>
          </cell>
          <cell r="BO57">
            <v>53</v>
          </cell>
          <cell r="BP57">
            <v>5130</v>
          </cell>
          <cell r="BQ57">
            <v>18</v>
          </cell>
          <cell r="BR57">
            <v>216</v>
          </cell>
          <cell r="BS57" t="str">
            <v>-</v>
          </cell>
          <cell r="BT57">
            <v>6</v>
          </cell>
          <cell r="BU57">
            <v>18</v>
          </cell>
          <cell r="BV57" t="str">
            <v>-</v>
          </cell>
          <cell r="BW57" t="str">
            <v>-</v>
          </cell>
          <cell r="BX57">
            <v>53</v>
          </cell>
        </row>
        <row r="58">
          <cell r="A58">
            <v>5420</v>
          </cell>
          <cell r="B58">
            <v>17</v>
          </cell>
          <cell r="C58">
            <v>193</v>
          </cell>
          <cell r="D58" t="str">
            <v>-</v>
          </cell>
          <cell r="E58">
            <v>66</v>
          </cell>
          <cell r="F58">
            <v>17</v>
          </cell>
          <cell r="G58" t="str">
            <v>-</v>
          </cell>
          <cell r="H58" t="str">
            <v>-</v>
          </cell>
          <cell r="I58">
            <v>54</v>
          </cell>
          <cell r="J58">
            <v>6120</v>
          </cell>
          <cell r="K58">
            <v>17</v>
          </cell>
          <cell r="L58">
            <v>178</v>
          </cell>
          <cell r="M58" t="str">
            <v>-</v>
          </cell>
          <cell r="N58">
            <v>69</v>
          </cell>
          <cell r="O58">
            <v>17</v>
          </cell>
          <cell r="P58" t="str">
            <v>-</v>
          </cell>
          <cell r="Q58">
            <v>22</v>
          </cell>
          <cell r="R58">
            <v>54</v>
          </cell>
          <cell r="U58">
            <v>5270</v>
          </cell>
          <cell r="V58">
            <v>17</v>
          </cell>
          <cell r="W58">
            <v>208</v>
          </cell>
          <cell r="X58">
            <v>32</v>
          </cell>
          <cell r="Y58">
            <v>62</v>
          </cell>
          <cell r="Z58">
            <v>17</v>
          </cell>
          <cell r="AA58" t="str">
            <v>-</v>
          </cell>
          <cell r="AB58">
            <v>10</v>
          </cell>
          <cell r="AC58">
            <v>54</v>
          </cell>
          <cell r="AD58">
            <v>5520</v>
          </cell>
          <cell r="AE58">
            <v>17</v>
          </cell>
          <cell r="AF58">
            <v>193</v>
          </cell>
          <cell r="AG58">
            <v>29</v>
          </cell>
          <cell r="AH58">
            <v>64</v>
          </cell>
          <cell r="AI58">
            <v>17</v>
          </cell>
          <cell r="AJ58" t="str">
            <v>-</v>
          </cell>
          <cell r="AK58">
            <v>26</v>
          </cell>
          <cell r="AL58">
            <v>54</v>
          </cell>
          <cell r="AN58">
            <v>5010</v>
          </cell>
          <cell r="AO58">
            <v>17</v>
          </cell>
          <cell r="AP58">
            <v>223</v>
          </cell>
          <cell r="AQ58">
            <v>34</v>
          </cell>
          <cell r="AR58" t="str">
            <v>-</v>
          </cell>
          <cell r="AS58">
            <v>17</v>
          </cell>
          <cell r="AT58" t="str">
            <v>-</v>
          </cell>
          <cell r="AU58">
            <v>12</v>
          </cell>
          <cell r="AV58">
            <v>54</v>
          </cell>
          <cell r="AW58">
            <v>5320</v>
          </cell>
          <cell r="AX58">
            <v>17</v>
          </cell>
          <cell r="AY58">
            <v>208</v>
          </cell>
          <cell r="AZ58">
            <v>31</v>
          </cell>
          <cell r="BA58" t="str">
            <v>-</v>
          </cell>
          <cell r="BB58">
            <v>17</v>
          </cell>
          <cell r="BC58">
            <v>21</v>
          </cell>
          <cell r="BD58">
            <v>30</v>
          </cell>
          <cell r="BE58">
            <v>54</v>
          </cell>
          <cell r="BG58">
            <v>4440</v>
          </cell>
          <cell r="BH58">
            <v>17</v>
          </cell>
          <cell r="BI58">
            <v>229</v>
          </cell>
          <cell r="BJ58">
            <v>37</v>
          </cell>
          <cell r="BK58" t="str">
            <v>-</v>
          </cell>
          <cell r="BL58">
            <v>17</v>
          </cell>
          <cell r="BM58">
            <v>19</v>
          </cell>
          <cell r="BN58" t="str">
            <v>-</v>
          </cell>
          <cell r="BO58">
            <v>54</v>
          </cell>
          <cell r="BP58">
            <v>5170</v>
          </cell>
          <cell r="BQ58">
            <v>17</v>
          </cell>
          <cell r="BR58">
            <v>218</v>
          </cell>
          <cell r="BS58">
            <v>34</v>
          </cell>
          <cell r="BT58" t="str">
            <v>-</v>
          </cell>
          <cell r="BU58">
            <v>17</v>
          </cell>
          <cell r="BV58">
            <v>23</v>
          </cell>
          <cell r="BW58">
            <v>32</v>
          </cell>
          <cell r="BX58">
            <v>54</v>
          </cell>
        </row>
        <row r="59">
          <cell r="A59">
            <v>5460</v>
          </cell>
          <cell r="B59">
            <v>16</v>
          </cell>
          <cell r="C59">
            <v>195</v>
          </cell>
          <cell r="D59">
            <v>29</v>
          </cell>
          <cell r="E59" t="str">
            <v>-</v>
          </cell>
          <cell r="F59">
            <v>16</v>
          </cell>
          <cell r="G59" t="str">
            <v>-</v>
          </cell>
          <cell r="H59">
            <v>8</v>
          </cell>
          <cell r="I59">
            <v>55</v>
          </cell>
          <cell r="J59">
            <v>6160</v>
          </cell>
          <cell r="K59">
            <v>16</v>
          </cell>
          <cell r="L59">
            <v>180</v>
          </cell>
          <cell r="M59" t="str">
            <v>-</v>
          </cell>
          <cell r="N59" t="str">
            <v>-</v>
          </cell>
          <cell r="O59">
            <v>16</v>
          </cell>
          <cell r="P59" t="str">
            <v>-</v>
          </cell>
          <cell r="Q59" t="str">
            <v>-</v>
          </cell>
          <cell r="R59">
            <v>55</v>
          </cell>
          <cell r="U59">
            <v>5310</v>
          </cell>
          <cell r="V59">
            <v>16</v>
          </cell>
          <cell r="W59">
            <v>210</v>
          </cell>
          <cell r="X59" t="str">
            <v>-</v>
          </cell>
          <cell r="Y59" t="str">
            <v>-</v>
          </cell>
          <cell r="Z59">
            <v>16</v>
          </cell>
          <cell r="AA59">
            <v>14</v>
          </cell>
          <cell r="AB59" t="str">
            <v>-</v>
          </cell>
          <cell r="AC59">
            <v>55</v>
          </cell>
          <cell r="AD59">
            <v>5560</v>
          </cell>
          <cell r="AE59">
            <v>16</v>
          </cell>
          <cell r="AF59">
            <v>195</v>
          </cell>
          <cell r="AG59" t="str">
            <v>-</v>
          </cell>
          <cell r="AH59" t="str">
            <v>-</v>
          </cell>
          <cell r="AI59">
            <v>16</v>
          </cell>
          <cell r="AJ59">
            <v>19</v>
          </cell>
          <cell r="AK59" t="str">
            <v>-</v>
          </cell>
          <cell r="AL59">
            <v>55</v>
          </cell>
          <cell r="AN59">
            <v>5060</v>
          </cell>
          <cell r="AO59">
            <v>16</v>
          </cell>
          <cell r="AP59">
            <v>225</v>
          </cell>
          <cell r="AQ59" t="str">
            <v>-</v>
          </cell>
          <cell r="AR59" t="str">
            <v>-</v>
          </cell>
          <cell r="AS59">
            <v>16</v>
          </cell>
          <cell r="AT59">
            <v>17</v>
          </cell>
          <cell r="AU59" t="str">
            <v>-</v>
          </cell>
          <cell r="AV59">
            <v>55</v>
          </cell>
          <cell r="AW59">
            <v>5360</v>
          </cell>
          <cell r="AX59">
            <v>16</v>
          </cell>
          <cell r="AY59">
            <v>210</v>
          </cell>
          <cell r="AZ59" t="str">
            <v>-</v>
          </cell>
          <cell r="BA59">
            <v>62</v>
          </cell>
          <cell r="BB59">
            <v>16</v>
          </cell>
          <cell r="BC59" t="str">
            <v>-</v>
          </cell>
          <cell r="BD59" t="str">
            <v>-</v>
          </cell>
          <cell r="BE59">
            <v>55</v>
          </cell>
          <cell r="BG59">
            <v>4470</v>
          </cell>
          <cell r="BH59">
            <v>16</v>
          </cell>
          <cell r="BI59">
            <v>230</v>
          </cell>
          <cell r="BJ59" t="str">
            <v>-</v>
          </cell>
          <cell r="BK59" t="str">
            <v>-</v>
          </cell>
          <cell r="BL59">
            <v>16</v>
          </cell>
          <cell r="BM59" t="str">
            <v>-</v>
          </cell>
          <cell r="BN59" t="str">
            <v>-</v>
          </cell>
          <cell r="BO59">
            <v>55</v>
          </cell>
          <cell r="BP59">
            <v>5210</v>
          </cell>
          <cell r="BQ59">
            <v>16</v>
          </cell>
          <cell r="BR59">
            <v>220</v>
          </cell>
          <cell r="BS59" t="str">
            <v>-</v>
          </cell>
          <cell r="BT59" t="str">
            <v>-</v>
          </cell>
          <cell r="BU59">
            <v>16</v>
          </cell>
          <cell r="BV59" t="str">
            <v>-</v>
          </cell>
          <cell r="BW59">
            <v>33</v>
          </cell>
          <cell r="BX59">
            <v>55</v>
          </cell>
        </row>
        <row r="60">
          <cell r="A60">
            <v>5500</v>
          </cell>
          <cell r="B60">
            <v>15</v>
          </cell>
          <cell r="C60">
            <v>197</v>
          </cell>
          <cell r="D60" t="str">
            <v>-</v>
          </cell>
          <cell r="E60" t="str">
            <v>-</v>
          </cell>
          <cell r="F60">
            <v>15</v>
          </cell>
          <cell r="G60">
            <v>11</v>
          </cell>
          <cell r="H60" t="str">
            <v>-</v>
          </cell>
          <cell r="I60">
            <v>56</v>
          </cell>
          <cell r="J60">
            <v>6200</v>
          </cell>
          <cell r="K60">
            <v>15</v>
          </cell>
          <cell r="L60">
            <v>182</v>
          </cell>
          <cell r="M60">
            <v>26</v>
          </cell>
          <cell r="N60" t="str">
            <v>-</v>
          </cell>
          <cell r="O60">
            <v>15</v>
          </cell>
          <cell r="P60">
            <v>16</v>
          </cell>
          <cell r="Q60">
            <v>23</v>
          </cell>
          <cell r="R60">
            <v>56</v>
          </cell>
          <cell r="U60">
            <v>5350</v>
          </cell>
          <cell r="V60">
            <v>15</v>
          </cell>
          <cell r="W60">
            <v>212</v>
          </cell>
          <cell r="X60">
            <v>33</v>
          </cell>
          <cell r="Y60" t="str">
            <v>-</v>
          </cell>
          <cell r="Z60">
            <v>15</v>
          </cell>
          <cell r="AA60" t="str">
            <v>-</v>
          </cell>
          <cell r="AB60" t="str">
            <v>-</v>
          </cell>
          <cell r="AC60">
            <v>56</v>
          </cell>
          <cell r="AD60">
            <v>6000</v>
          </cell>
          <cell r="AE60">
            <v>15</v>
          </cell>
          <cell r="AF60">
            <v>197</v>
          </cell>
          <cell r="AG60">
            <v>30</v>
          </cell>
          <cell r="AH60" t="str">
            <v>-</v>
          </cell>
          <cell r="AI60">
            <v>15</v>
          </cell>
          <cell r="AJ60" t="str">
            <v>-</v>
          </cell>
          <cell r="AK60">
            <v>27</v>
          </cell>
          <cell r="AL60">
            <v>56</v>
          </cell>
          <cell r="AN60">
            <v>5100</v>
          </cell>
          <cell r="AO60">
            <v>15</v>
          </cell>
          <cell r="AP60">
            <v>227</v>
          </cell>
          <cell r="AQ60">
            <v>35</v>
          </cell>
          <cell r="AR60">
            <v>59</v>
          </cell>
          <cell r="AS60">
            <v>15</v>
          </cell>
          <cell r="AT60" t="str">
            <v>-</v>
          </cell>
          <cell r="AU60" t="str">
            <v>-</v>
          </cell>
          <cell r="AV60">
            <v>56</v>
          </cell>
          <cell r="AW60">
            <v>5400</v>
          </cell>
          <cell r="AX60">
            <v>15</v>
          </cell>
          <cell r="AY60">
            <v>212</v>
          </cell>
          <cell r="AZ60">
            <v>32</v>
          </cell>
          <cell r="BA60" t="str">
            <v>-</v>
          </cell>
          <cell r="BB60">
            <v>15</v>
          </cell>
          <cell r="BC60">
            <v>22</v>
          </cell>
          <cell r="BD60">
            <v>31</v>
          </cell>
          <cell r="BE60">
            <v>56</v>
          </cell>
          <cell r="BG60">
            <v>4500</v>
          </cell>
          <cell r="BH60">
            <v>15</v>
          </cell>
          <cell r="BI60">
            <v>232</v>
          </cell>
          <cell r="BJ60">
            <v>38</v>
          </cell>
          <cell r="BK60">
            <v>58</v>
          </cell>
          <cell r="BL60">
            <v>15</v>
          </cell>
          <cell r="BM60">
            <v>20</v>
          </cell>
          <cell r="BN60">
            <v>15</v>
          </cell>
          <cell r="BO60">
            <v>56</v>
          </cell>
          <cell r="BP60">
            <v>5250</v>
          </cell>
          <cell r="BQ60">
            <v>15</v>
          </cell>
          <cell r="BR60">
            <v>222</v>
          </cell>
          <cell r="BS60">
            <v>35</v>
          </cell>
          <cell r="BT60">
            <v>61</v>
          </cell>
          <cell r="BU60">
            <v>15</v>
          </cell>
          <cell r="BV60">
            <v>24</v>
          </cell>
          <cell r="BW60">
            <v>34</v>
          </cell>
          <cell r="BX60">
            <v>56</v>
          </cell>
        </row>
        <row r="61">
          <cell r="A61">
            <v>5550</v>
          </cell>
          <cell r="B61">
            <v>14</v>
          </cell>
          <cell r="C61">
            <v>199</v>
          </cell>
          <cell r="D61">
            <v>30</v>
          </cell>
          <cell r="E61">
            <v>67</v>
          </cell>
          <cell r="F61">
            <v>14</v>
          </cell>
          <cell r="G61" t="str">
            <v>-</v>
          </cell>
          <cell r="H61" t="str">
            <v>-</v>
          </cell>
          <cell r="I61">
            <v>57</v>
          </cell>
          <cell r="J61">
            <v>6250</v>
          </cell>
          <cell r="K61">
            <v>14</v>
          </cell>
          <cell r="L61">
            <v>184</v>
          </cell>
          <cell r="M61" t="str">
            <v>-</v>
          </cell>
          <cell r="N61">
            <v>7</v>
          </cell>
          <cell r="O61">
            <v>14</v>
          </cell>
          <cell r="P61" t="str">
            <v>-</v>
          </cell>
          <cell r="Q61">
            <v>24</v>
          </cell>
          <cell r="R61">
            <v>57</v>
          </cell>
          <cell r="U61">
            <v>5390</v>
          </cell>
          <cell r="V61">
            <v>14</v>
          </cell>
          <cell r="W61">
            <v>214</v>
          </cell>
          <cell r="X61" t="str">
            <v>-</v>
          </cell>
          <cell r="Y61">
            <v>63</v>
          </cell>
          <cell r="Z61">
            <v>14</v>
          </cell>
          <cell r="AA61">
            <v>15</v>
          </cell>
          <cell r="AB61">
            <v>11</v>
          </cell>
          <cell r="AC61">
            <v>57</v>
          </cell>
          <cell r="AD61">
            <v>6040</v>
          </cell>
          <cell r="AE61">
            <v>14</v>
          </cell>
          <cell r="AF61">
            <v>199</v>
          </cell>
          <cell r="AG61" t="str">
            <v>-</v>
          </cell>
          <cell r="AH61">
            <v>65</v>
          </cell>
          <cell r="AI61">
            <v>14</v>
          </cell>
          <cell r="AJ61">
            <v>20</v>
          </cell>
          <cell r="AK61">
            <v>28</v>
          </cell>
          <cell r="AL61">
            <v>57</v>
          </cell>
          <cell r="AN61">
            <v>5140</v>
          </cell>
          <cell r="AO61">
            <v>14</v>
          </cell>
          <cell r="AP61">
            <v>229</v>
          </cell>
          <cell r="AQ61" t="str">
            <v>-</v>
          </cell>
          <cell r="AR61" t="str">
            <v>-</v>
          </cell>
          <cell r="AS61">
            <v>14</v>
          </cell>
          <cell r="AT61">
            <v>18</v>
          </cell>
          <cell r="AU61">
            <v>13</v>
          </cell>
          <cell r="AV61">
            <v>57</v>
          </cell>
          <cell r="AW61">
            <v>5440</v>
          </cell>
          <cell r="AX61">
            <v>14</v>
          </cell>
          <cell r="AY61">
            <v>214</v>
          </cell>
          <cell r="AZ61" t="str">
            <v>-</v>
          </cell>
          <cell r="BA61" t="str">
            <v>-</v>
          </cell>
          <cell r="BB61">
            <v>14</v>
          </cell>
          <cell r="BC61" t="str">
            <v>-</v>
          </cell>
          <cell r="BD61">
            <v>32</v>
          </cell>
          <cell r="BE61">
            <v>57</v>
          </cell>
          <cell r="BG61">
            <v>4540</v>
          </cell>
          <cell r="BH61">
            <v>14</v>
          </cell>
          <cell r="BI61">
            <v>234</v>
          </cell>
          <cell r="BJ61" t="str">
            <v>-</v>
          </cell>
          <cell r="BK61" t="str">
            <v>-</v>
          </cell>
          <cell r="BL61">
            <v>14</v>
          </cell>
          <cell r="BM61" t="str">
            <v>-</v>
          </cell>
          <cell r="BN61" t="str">
            <v>-</v>
          </cell>
          <cell r="BO61">
            <v>57</v>
          </cell>
          <cell r="BP61">
            <v>5290</v>
          </cell>
          <cell r="BQ61">
            <v>14</v>
          </cell>
          <cell r="BR61">
            <v>224</v>
          </cell>
          <cell r="BS61" t="str">
            <v>-</v>
          </cell>
          <cell r="BT61" t="str">
            <v>-</v>
          </cell>
          <cell r="BU61">
            <v>14</v>
          </cell>
          <cell r="BV61" t="str">
            <v>-</v>
          </cell>
          <cell r="BW61">
            <v>35</v>
          </cell>
          <cell r="BX61">
            <v>57</v>
          </cell>
        </row>
        <row r="62">
          <cell r="A62">
            <v>6000</v>
          </cell>
          <cell r="B62">
            <v>13</v>
          </cell>
          <cell r="C62">
            <v>201</v>
          </cell>
          <cell r="D62" t="str">
            <v>-</v>
          </cell>
          <cell r="E62" t="str">
            <v>-</v>
          </cell>
          <cell r="F62">
            <v>13</v>
          </cell>
          <cell r="G62">
            <v>12</v>
          </cell>
          <cell r="H62" t="str">
            <v>-</v>
          </cell>
          <cell r="I62">
            <v>58</v>
          </cell>
          <cell r="J62">
            <v>6300</v>
          </cell>
          <cell r="K62">
            <v>13</v>
          </cell>
          <cell r="L62">
            <v>186</v>
          </cell>
          <cell r="M62">
            <v>27</v>
          </cell>
          <cell r="N62" t="str">
            <v>-</v>
          </cell>
          <cell r="O62">
            <v>13</v>
          </cell>
          <cell r="P62">
            <v>17</v>
          </cell>
          <cell r="Q62">
            <v>25</v>
          </cell>
          <cell r="R62">
            <v>58</v>
          </cell>
          <cell r="U62">
            <v>5430</v>
          </cell>
          <cell r="V62">
            <v>13</v>
          </cell>
          <cell r="W62">
            <v>216</v>
          </cell>
          <cell r="X62">
            <v>34</v>
          </cell>
          <cell r="Y62" t="str">
            <v>-</v>
          </cell>
          <cell r="Z62">
            <v>13</v>
          </cell>
          <cell r="AA62" t="str">
            <v>-</v>
          </cell>
          <cell r="AB62" t="str">
            <v>-</v>
          </cell>
          <cell r="AC62">
            <v>58</v>
          </cell>
          <cell r="AD62">
            <v>6080</v>
          </cell>
          <cell r="AE62">
            <v>13</v>
          </cell>
          <cell r="AF62">
            <v>201</v>
          </cell>
          <cell r="AG62">
            <v>31</v>
          </cell>
          <cell r="AH62" t="str">
            <v>-</v>
          </cell>
          <cell r="AI62">
            <v>13</v>
          </cell>
          <cell r="AJ62" t="str">
            <v>-</v>
          </cell>
          <cell r="AK62">
            <v>29</v>
          </cell>
          <cell r="AL62">
            <v>58</v>
          </cell>
          <cell r="AN62">
            <v>5180</v>
          </cell>
          <cell r="AO62">
            <v>13</v>
          </cell>
          <cell r="AP62">
            <v>231</v>
          </cell>
          <cell r="AQ62">
            <v>36</v>
          </cell>
          <cell r="AR62">
            <v>6</v>
          </cell>
          <cell r="AS62">
            <v>13</v>
          </cell>
          <cell r="AT62" t="str">
            <v>-</v>
          </cell>
          <cell r="AU62" t="str">
            <v>-</v>
          </cell>
          <cell r="AV62">
            <v>58</v>
          </cell>
          <cell r="AW62">
            <v>5480</v>
          </cell>
          <cell r="AX62">
            <v>13</v>
          </cell>
          <cell r="AY62">
            <v>216</v>
          </cell>
          <cell r="AZ62">
            <v>33</v>
          </cell>
          <cell r="BA62">
            <v>63</v>
          </cell>
          <cell r="BB62">
            <v>13</v>
          </cell>
          <cell r="BC62">
            <v>23</v>
          </cell>
          <cell r="BD62">
            <v>33</v>
          </cell>
          <cell r="BE62">
            <v>58</v>
          </cell>
          <cell r="BG62">
            <v>4580</v>
          </cell>
          <cell r="BH62">
            <v>13</v>
          </cell>
          <cell r="BI62">
            <v>236</v>
          </cell>
          <cell r="BJ62">
            <v>39</v>
          </cell>
          <cell r="BK62" t="str">
            <v>-</v>
          </cell>
          <cell r="BL62">
            <v>13</v>
          </cell>
          <cell r="BM62">
            <v>21</v>
          </cell>
          <cell r="BN62">
            <v>16</v>
          </cell>
          <cell r="BO62">
            <v>58</v>
          </cell>
          <cell r="BP62">
            <v>5330</v>
          </cell>
          <cell r="BQ62">
            <v>13</v>
          </cell>
          <cell r="BR62">
            <v>226</v>
          </cell>
          <cell r="BS62">
            <v>36</v>
          </cell>
          <cell r="BT62" t="str">
            <v>-</v>
          </cell>
          <cell r="BU62">
            <v>13</v>
          </cell>
          <cell r="BV62">
            <v>25</v>
          </cell>
          <cell r="BW62">
            <v>36</v>
          </cell>
          <cell r="BX62">
            <v>58</v>
          </cell>
        </row>
        <row r="63">
          <cell r="A63">
            <v>6050</v>
          </cell>
          <cell r="B63">
            <v>12</v>
          </cell>
          <cell r="C63">
            <v>203</v>
          </cell>
          <cell r="D63">
            <v>31</v>
          </cell>
          <cell r="E63" t="str">
            <v>-</v>
          </cell>
          <cell r="F63">
            <v>12</v>
          </cell>
          <cell r="G63" t="str">
            <v>-</v>
          </cell>
          <cell r="H63">
            <v>9</v>
          </cell>
          <cell r="I63">
            <v>59</v>
          </cell>
          <cell r="J63">
            <v>6350</v>
          </cell>
          <cell r="K63">
            <v>12</v>
          </cell>
          <cell r="L63">
            <v>188</v>
          </cell>
          <cell r="M63" t="str">
            <v>-</v>
          </cell>
          <cell r="N63" t="str">
            <v>-</v>
          </cell>
          <cell r="O63">
            <v>12</v>
          </cell>
          <cell r="P63" t="str">
            <v>-</v>
          </cell>
          <cell r="Q63">
            <v>26</v>
          </cell>
          <cell r="R63">
            <v>59</v>
          </cell>
          <cell r="U63">
            <v>5470</v>
          </cell>
          <cell r="V63">
            <v>12</v>
          </cell>
          <cell r="W63">
            <v>218</v>
          </cell>
          <cell r="X63" t="str">
            <v>-</v>
          </cell>
          <cell r="Y63" t="str">
            <v>-</v>
          </cell>
          <cell r="Z63">
            <v>12</v>
          </cell>
          <cell r="AA63">
            <v>16</v>
          </cell>
          <cell r="AB63">
            <v>12</v>
          </cell>
          <cell r="AC63">
            <v>59</v>
          </cell>
          <cell r="AD63">
            <v>6120</v>
          </cell>
          <cell r="AE63">
            <v>12</v>
          </cell>
          <cell r="AF63">
            <v>203</v>
          </cell>
          <cell r="AG63" t="str">
            <v>-</v>
          </cell>
          <cell r="AH63" t="str">
            <v>-</v>
          </cell>
          <cell r="AI63">
            <v>12</v>
          </cell>
          <cell r="AJ63">
            <v>21</v>
          </cell>
          <cell r="AK63">
            <v>30</v>
          </cell>
          <cell r="AL63">
            <v>59</v>
          </cell>
          <cell r="AN63">
            <v>5220</v>
          </cell>
          <cell r="AO63">
            <v>12</v>
          </cell>
          <cell r="AP63">
            <v>233</v>
          </cell>
          <cell r="AQ63" t="str">
            <v>-</v>
          </cell>
          <cell r="AR63" t="str">
            <v>-</v>
          </cell>
          <cell r="AS63">
            <v>12</v>
          </cell>
          <cell r="AT63">
            <v>19</v>
          </cell>
          <cell r="AU63" t="str">
            <v>-</v>
          </cell>
          <cell r="AV63">
            <v>59</v>
          </cell>
          <cell r="AW63">
            <v>5520</v>
          </cell>
          <cell r="AX63">
            <v>12</v>
          </cell>
          <cell r="AY63">
            <v>218</v>
          </cell>
          <cell r="AZ63" t="str">
            <v>-</v>
          </cell>
          <cell r="BA63" t="str">
            <v>-</v>
          </cell>
          <cell r="BB63">
            <v>12</v>
          </cell>
          <cell r="BC63" t="str">
            <v>-</v>
          </cell>
          <cell r="BD63">
            <v>34</v>
          </cell>
          <cell r="BE63">
            <v>59</v>
          </cell>
          <cell r="BG63">
            <v>5020</v>
          </cell>
          <cell r="BH63">
            <v>12</v>
          </cell>
          <cell r="BI63">
            <v>238</v>
          </cell>
          <cell r="BJ63" t="str">
            <v>-</v>
          </cell>
          <cell r="BK63">
            <v>59</v>
          </cell>
          <cell r="BL63">
            <v>12</v>
          </cell>
          <cell r="BM63" t="str">
            <v>-</v>
          </cell>
          <cell r="BN63" t="str">
            <v>-</v>
          </cell>
          <cell r="BO63">
            <v>59</v>
          </cell>
          <cell r="BP63">
            <v>5370</v>
          </cell>
          <cell r="BQ63">
            <v>12</v>
          </cell>
          <cell r="BR63">
            <v>228</v>
          </cell>
          <cell r="BS63" t="str">
            <v>-</v>
          </cell>
          <cell r="BT63">
            <v>62</v>
          </cell>
          <cell r="BU63">
            <v>12</v>
          </cell>
          <cell r="BV63" t="str">
            <v>-</v>
          </cell>
          <cell r="BW63">
            <v>37</v>
          </cell>
          <cell r="BX63">
            <v>59</v>
          </cell>
        </row>
        <row r="64">
          <cell r="A64">
            <v>6100</v>
          </cell>
          <cell r="B64">
            <v>11</v>
          </cell>
          <cell r="C64">
            <v>205</v>
          </cell>
          <cell r="D64" t="str">
            <v>-</v>
          </cell>
          <cell r="E64">
            <v>68</v>
          </cell>
          <cell r="F64">
            <v>11</v>
          </cell>
          <cell r="G64">
            <v>13</v>
          </cell>
          <cell r="H64" t="str">
            <v>-</v>
          </cell>
          <cell r="I64">
            <v>60</v>
          </cell>
          <cell r="J64">
            <v>6400</v>
          </cell>
          <cell r="K64">
            <v>11</v>
          </cell>
          <cell r="L64">
            <v>190</v>
          </cell>
          <cell r="M64">
            <v>28</v>
          </cell>
          <cell r="N64">
            <v>71</v>
          </cell>
          <cell r="O64">
            <v>11</v>
          </cell>
          <cell r="P64">
            <v>18</v>
          </cell>
          <cell r="Q64">
            <v>27</v>
          </cell>
          <cell r="R64">
            <v>60</v>
          </cell>
          <cell r="U64">
            <v>5510</v>
          </cell>
          <cell r="V64">
            <v>11</v>
          </cell>
          <cell r="W64">
            <v>220</v>
          </cell>
          <cell r="X64">
            <v>35</v>
          </cell>
          <cell r="Y64">
            <v>64</v>
          </cell>
          <cell r="Z64">
            <v>11</v>
          </cell>
          <cell r="AA64" t="str">
            <v>-</v>
          </cell>
          <cell r="AB64" t="str">
            <v>-</v>
          </cell>
          <cell r="AC64">
            <v>60</v>
          </cell>
          <cell r="AD64">
            <v>6160</v>
          </cell>
          <cell r="AE64">
            <v>11</v>
          </cell>
          <cell r="AF64">
            <v>205</v>
          </cell>
          <cell r="AG64">
            <v>32</v>
          </cell>
          <cell r="AH64">
            <v>66</v>
          </cell>
          <cell r="AI64">
            <v>11</v>
          </cell>
          <cell r="AJ64" t="str">
            <v>-</v>
          </cell>
          <cell r="AK64">
            <v>31</v>
          </cell>
          <cell r="AL64">
            <v>60</v>
          </cell>
          <cell r="AN64">
            <v>5260</v>
          </cell>
          <cell r="AO64">
            <v>11</v>
          </cell>
          <cell r="AP64">
            <v>235</v>
          </cell>
          <cell r="AQ64">
            <v>37</v>
          </cell>
          <cell r="AR64">
            <v>61</v>
          </cell>
          <cell r="AS64">
            <v>11</v>
          </cell>
          <cell r="AT64" t="str">
            <v>-</v>
          </cell>
          <cell r="AU64">
            <v>14</v>
          </cell>
          <cell r="AV64">
            <v>60</v>
          </cell>
          <cell r="AW64">
            <v>5560</v>
          </cell>
          <cell r="AX64">
            <v>11</v>
          </cell>
          <cell r="AY64">
            <v>220</v>
          </cell>
          <cell r="AZ64">
            <v>34</v>
          </cell>
          <cell r="BA64">
            <v>64</v>
          </cell>
          <cell r="BB64">
            <v>11</v>
          </cell>
          <cell r="BC64">
            <v>24</v>
          </cell>
          <cell r="BD64">
            <v>36</v>
          </cell>
          <cell r="BE64">
            <v>60</v>
          </cell>
          <cell r="BG64">
            <v>5060</v>
          </cell>
          <cell r="BH64">
            <v>11</v>
          </cell>
          <cell r="BI64">
            <v>240</v>
          </cell>
          <cell r="BJ64">
            <v>40</v>
          </cell>
          <cell r="BK64" t="str">
            <v>-</v>
          </cell>
          <cell r="BL64">
            <v>11</v>
          </cell>
          <cell r="BM64">
            <v>22</v>
          </cell>
          <cell r="BN64">
            <v>17</v>
          </cell>
          <cell r="BO64">
            <v>60</v>
          </cell>
          <cell r="BP64">
            <v>5410</v>
          </cell>
          <cell r="BQ64">
            <v>11</v>
          </cell>
          <cell r="BR64">
            <v>230</v>
          </cell>
          <cell r="BS64">
            <v>37</v>
          </cell>
          <cell r="BT64" t="str">
            <v>-</v>
          </cell>
          <cell r="BU64">
            <v>11</v>
          </cell>
          <cell r="BV64">
            <v>26</v>
          </cell>
          <cell r="BW64">
            <v>38</v>
          </cell>
          <cell r="BX64">
            <v>60</v>
          </cell>
        </row>
        <row r="65">
          <cell r="A65">
            <v>6150</v>
          </cell>
          <cell r="B65">
            <v>10</v>
          </cell>
          <cell r="C65">
            <v>207</v>
          </cell>
          <cell r="D65">
            <v>32</v>
          </cell>
          <cell r="E65" t="str">
            <v>-</v>
          </cell>
          <cell r="F65">
            <v>10</v>
          </cell>
          <cell r="G65" t="str">
            <v>-</v>
          </cell>
          <cell r="H65" t="str">
            <v>-</v>
          </cell>
          <cell r="I65">
            <v>61</v>
          </cell>
          <cell r="J65">
            <v>6450</v>
          </cell>
          <cell r="K65">
            <v>10</v>
          </cell>
          <cell r="L65">
            <v>192</v>
          </cell>
          <cell r="M65" t="str">
            <v>-</v>
          </cell>
          <cell r="N65" t="str">
            <v>-</v>
          </cell>
          <cell r="O65">
            <v>10</v>
          </cell>
          <cell r="P65" t="str">
            <v>-</v>
          </cell>
          <cell r="Q65">
            <v>28</v>
          </cell>
          <cell r="R65">
            <v>61</v>
          </cell>
          <cell r="U65">
            <v>5550</v>
          </cell>
          <cell r="V65">
            <v>10</v>
          </cell>
          <cell r="W65">
            <v>222</v>
          </cell>
          <cell r="X65" t="str">
            <v>-</v>
          </cell>
          <cell r="Y65" t="str">
            <v>-</v>
          </cell>
          <cell r="Z65">
            <v>10</v>
          </cell>
          <cell r="AA65">
            <v>17</v>
          </cell>
          <cell r="AB65">
            <v>13</v>
          </cell>
          <cell r="AC65">
            <v>61</v>
          </cell>
          <cell r="AD65">
            <v>6200</v>
          </cell>
          <cell r="AE65">
            <v>10</v>
          </cell>
          <cell r="AF65">
            <v>207</v>
          </cell>
          <cell r="AG65" t="str">
            <v>-</v>
          </cell>
          <cell r="AH65" t="str">
            <v>-</v>
          </cell>
          <cell r="AI65">
            <v>10</v>
          </cell>
          <cell r="AJ65">
            <v>22</v>
          </cell>
          <cell r="AK65">
            <v>33</v>
          </cell>
          <cell r="AL65">
            <v>61</v>
          </cell>
          <cell r="AN65">
            <v>5300</v>
          </cell>
          <cell r="AO65">
            <v>10</v>
          </cell>
          <cell r="AP65">
            <v>237</v>
          </cell>
          <cell r="AQ65" t="str">
            <v>-</v>
          </cell>
          <cell r="AR65" t="str">
            <v>-</v>
          </cell>
          <cell r="AS65">
            <v>10</v>
          </cell>
          <cell r="AT65">
            <v>20</v>
          </cell>
          <cell r="AU65" t="str">
            <v>-</v>
          </cell>
          <cell r="AV65">
            <v>61</v>
          </cell>
          <cell r="AW65">
            <v>6000</v>
          </cell>
          <cell r="AX65">
            <v>10</v>
          </cell>
          <cell r="AY65">
            <v>222</v>
          </cell>
          <cell r="AZ65" t="str">
            <v>-</v>
          </cell>
          <cell r="BA65" t="str">
            <v>-</v>
          </cell>
          <cell r="BB65">
            <v>10</v>
          </cell>
          <cell r="BC65" t="str">
            <v>-</v>
          </cell>
          <cell r="BD65">
            <v>38</v>
          </cell>
          <cell r="BE65">
            <v>61</v>
          </cell>
          <cell r="BG65">
            <v>5100</v>
          </cell>
          <cell r="BH65">
            <v>10</v>
          </cell>
          <cell r="BI65">
            <v>242</v>
          </cell>
          <cell r="BJ65" t="str">
            <v>-</v>
          </cell>
          <cell r="BK65" t="str">
            <v>-</v>
          </cell>
          <cell r="BL65">
            <v>10</v>
          </cell>
          <cell r="BM65" t="str">
            <v>-</v>
          </cell>
          <cell r="BN65" t="str">
            <v>-</v>
          </cell>
          <cell r="BO65">
            <v>61</v>
          </cell>
          <cell r="BP65">
            <v>5450</v>
          </cell>
          <cell r="BQ65">
            <v>10</v>
          </cell>
          <cell r="BR65">
            <v>232</v>
          </cell>
          <cell r="BS65" t="str">
            <v>-</v>
          </cell>
          <cell r="BT65" t="str">
            <v>-</v>
          </cell>
          <cell r="BU65">
            <v>10</v>
          </cell>
          <cell r="BV65" t="str">
            <v>-</v>
          </cell>
          <cell r="BW65">
            <v>40</v>
          </cell>
          <cell r="BX65">
            <v>61</v>
          </cell>
        </row>
        <row r="66">
          <cell r="A66">
            <v>6200</v>
          </cell>
          <cell r="B66">
            <v>9</v>
          </cell>
          <cell r="C66">
            <v>209</v>
          </cell>
          <cell r="D66" t="str">
            <v>-</v>
          </cell>
          <cell r="E66" t="str">
            <v>-</v>
          </cell>
          <cell r="F66">
            <v>9</v>
          </cell>
          <cell r="G66">
            <v>14</v>
          </cell>
          <cell r="H66">
            <v>10</v>
          </cell>
          <cell r="I66">
            <v>62</v>
          </cell>
          <cell r="J66">
            <v>6500</v>
          </cell>
          <cell r="K66">
            <v>9</v>
          </cell>
          <cell r="L66">
            <v>194</v>
          </cell>
          <cell r="M66">
            <v>29</v>
          </cell>
          <cell r="N66" t="str">
            <v>-</v>
          </cell>
          <cell r="O66">
            <v>9</v>
          </cell>
          <cell r="P66">
            <v>19</v>
          </cell>
          <cell r="Q66">
            <v>30</v>
          </cell>
          <cell r="R66">
            <v>62</v>
          </cell>
          <cell r="U66">
            <v>6000</v>
          </cell>
          <cell r="V66">
            <v>9</v>
          </cell>
          <cell r="W66">
            <v>224</v>
          </cell>
          <cell r="X66">
            <v>36</v>
          </cell>
          <cell r="Y66">
            <v>65</v>
          </cell>
          <cell r="Z66">
            <v>9</v>
          </cell>
          <cell r="AA66">
            <v>18</v>
          </cell>
          <cell r="AB66" t="str">
            <v>-</v>
          </cell>
          <cell r="AC66">
            <v>62</v>
          </cell>
          <cell r="AD66">
            <v>6250</v>
          </cell>
          <cell r="AE66">
            <v>9</v>
          </cell>
          <cell r="AF66">
            <v>209</v>
          </cell>
          <cell r="AG66">
            <v>33</v>
          </cell>
          <cell r="AH66">
            <v>67</v>
          </cell>
          <cell r="AI66">
            <v>9</v>
          </cell>
          <cell r="AJ66" t="str">
            <v>-</v>
          </cell>
          <cell r="AK66">
            <v>35</v>
          </cell>
          <cell r="AL66">
            <v>62</v>
          </cell>
          <cell r="AN66">
            <v>5350</v>
          </cell>
          <cell r="AO66">
            <v>9</v>
          </cell>
          <cell r="AP66">
            <v>239</v>
          </cell>
          <cell r="AQ66">
            <v>38</v>
          </cell>
          <cell r="AR66">
            <v>62</v>
          </cell>
          <cell r="AS66">
            <v>9</v>
          </cell>
          <cell r="AT66">
            <v>21</v>
          </cell>
          <cell r="AU66">
            <v>15</v>
          </cell>
          <cell r="AV66">
            <v>62</v>
          </cell>
          <cell r="AW66">
            <v>6050</v>
          </cell>
          <cell r="AX66">
            <v>9</v>
          </cell>
          <cell r="AY66">
            <v>224</v>
          </cell>
          <cell r="AZ66">
            <v>35</v>
          </cell>
          <cell r="BA66">
            <v>65</v>
          </cell>
          <cell r="BB66">
            <v>9</v>
          </cell>
          <cell r="BC66">
            <v>25</v>
          </cell>
          <cell r="BD66">
            <v>40</v>
          </cell>
          <cell r="BE66">
            <v>62</v>
          </cell>
          <cell r="BG66">
            <v>5150</v>
          </cell>
          <cell r="BH66">
            <v>9</v>
          </cell>
          <cell r="BI66">
            <v>244</v>
          </cell>
          <cell r="BJ66">
            <v>41</v>
          </cell>
          <cell r="BK66">
            <v>6</v>
          </cell>
          <cell r="BL66">
            <v>9</v>
          </cell>
          <cell r="BM66">
            <v>23</v>
          </cell>
          <cell r="BN66">
            <v>18</v>
          </cell>
          <cell r="BO66">
            <v>62</v>
          </cell>
          <cell r="BP66">
            <v>5500</v>
          </cell>
          <cell r="BQ66">
            <v>9</v>
          </cell>
          <cell r="BR66">
            <v>234</v>
          </cell>
          <cell r="BS66">
            <v>38</v>
          </cell>
          <cell r="BT66">
            <v>63</v>
          </cell>
          <cell r="BU66">
            <v>9</v>
          </cell>
          <cell r="BV66">
            <v>27</v>
          </cell>
          <cell r="BW66">
            <v>42</v>
          </cell>
          <cell r="BX66">
            <v>62</v>
          </cell>
        </row>
        <row r="67">
          <cell r="A67">
            <v>6250</v>
          </cell>
          <cell r="B67">
            <v>8</v>
          </cell>
          <cell r="C67">
            <v>211</v>
          </cell>
          <cell r="D67">
            <v>33</v>
          </cell>
          <cell r="E67">
            <v>69</v>
          </cell>
          <cell r="F67">
            <v>8</v>
          </cell>
          <cell r="G67">
            <v>15</v>
          </cell>
          <cell r="H67" t="str">
            <v>-</v>
          </cell>
          <cell r="I67">
            <v>63</v>
          </cell>
          <cell r="J67">
            <v>6550</v>
          </cell>
          <cell r="K67">
            <v>8</v>
          </cell>
          <cell r="L67">
            <v>196</v>
          </cell>
          <cell r="M67" t="str">
            <v>-</v>
          </cell>
          <cell r="N67">
            <v>72</v>
          </cell>
          <cell r="O67">
            <v>8</v>
          </cell>
          <cell r="P67" t="str">
            <v>-</v>
          </cell>
          <cell r="Q67">
            <v>32</v>
          </cell>
          <cell r="R67">
            <v>63</v>
          </cell>
          <cell r="U67">
            <v>6050</v>
          </cell>
          <cell r="V67">
            <v>8</v>
          </cell>
          <cell r="W67">
            <v>226</v>
          </cell>
          <cell r="X67" t="str">
            <v>-</v>
          </cell>
          <cell r="Y67" t="str">
            <v>-</v>
          </cell>
          <cell r="Z67">
            <v>8</v>
          </cell>
          <cell r="AA67">
            <v>19</v>
          </cell>
          <cell r="AB67">
            <v>14</v>
          </cell>
          <cell r="AC67">
            <v>63</v>
          </cell>
          <cell r="AD67">
            <v>6300</v>
          </cell>
          <cell r="AE67">
            <v>8</v>
          </cell>
          <cell r="AF67">
            <v>211</v>
          </cell>
          <cell r="AG67" t="str">
            <v>-</v>
          </cell>
          <cell r="AH67" t="str">
            <v>-</v>
          </cell>
          <cell r="AI67">
            <v>8</v>
          </cell>
          <cell r="AJ67">
            <v>23</v>
          </cell>
          <cell r="AK67">
            <v>37</v>
          </cell>
          <cell r="AL67">
            <v>63</v>
          </cell>
          <cell r="AN67">
            <v>5400</v>
          </cell>
          <cell r="AO67">
            <v>8</v>
          </cell>
          <cell r="AP67">
            <v>241</v>
          </cell>
          <cell r="AQ67" t="str">
            <v>-</v>
          </cell>
          <cell r="AR67" t="str">
            <v>-</v>
          </cell>
          <cell r="AS67">
            <v>8</v>
          </cell>
          <cell r="AT67">
            <v>22</v>
          </cell>
          <cell r="AU67">
            <v>16</v>
          </cell>
          <cell r="AV67">
            <v>63</v>
          </cell>
          <cell r="AW67">
            <v>6100</v>
          </cell>
          <cell r="AX67">
            <v>8</v>
          </cell>
          <cell r="AY67">
            <v>226</v>
          </cell>
          <cell r="AZ67" t="str">
            <v>-</v>
          </cell>
          <cell r="BA67" t="str">
            <v>-</v>
          </cell>
          <cell r="BB67">
            <v>8</v>
          </cell>
          <cell r="BC67">
            <v>26</v>
          </cell>
          <cell r="BD67">
            <v>42</v>
          </cell>
          <cell r="BE67">
            <v>63</v>
          </cell>
          <cell r="BG67">
            <v>5200</v>
          </cell>
          <cell r="BH67">
            <v>8</v>
          </cell>
          <cell r="BI67">
            <v>246</v>
          </cell>
          <cell r="BJ67" t="str">
            <v>-</v>
          </cell>
          <cell r="BK67" t="str">
            <v>-</v>
          </cell>
          <cell r="BL67">
            <v>8</v>
          </cell>
          <cell r="BM67">
            <v>24</v>
          </cell>
          <cell r="BN67">
            <v>19</v>
          </cell>
          <cell r="BO67">
            <v>63</v>
          </cell>
          <cell r="BP67">
            <v>5550</v>
          </cell>
          <cell r="BQ67">
            <v>8</v>
          </cell>
          <cell r="BR67">
            <v>236</v>
          </cell>
          <cell r="BS67" t="str">
            <v>-</v>
          </cell>
          <cell r="BT67" t="str">
            <v>-</v>
          </cell>
          <cell r="BU67">
            <v>8</v>
          </cell>
          <cell r="BV67">
            <v>28</v>
          </cell>
          <cell r="BW67">
            <v>44</v>
          </cell>
          <cell r="BX67">
            <v>63</v>
          </cell>
        </row>
        <row r="68">
          <cell r="A68">
            <v>6300</v>
          </cell>
          <cell r="B68">
            <v>7</v>
          </cell>
          <cell r="C68">
            <v>213</v>
          </cell>
          <cell r="D68" t="str">
            <v>-</v>
          </cell>
          <cell r="E68" t="str">
            <v>-</v>
          </cell>
          <cell r="F68">
            <v>7</v>
          </cell>
          <cell r="G68">
            <v>16</v>
          </cell>
          <cell r="H68" t="str">
            <v>-</v>
          </cell>
          <cell r="I68">
            <v>64</v>
          </cell>
          <cell r="J68">
            <v>7000</v>
          </cell>
          <cell r="K68">
            <v>7</v>
          </cell>
          <cell r="L68">
            <v>198</v>
          </cell>
          <cell r="M68">
            <v>30</v>
          </cell>
          <cell r="N68" t="str">
            <v>-</v>
          </cell>
          <cell r="O68">
            <v>7</v>
          </cell>
          <cell r="P68">
            <v>20</v>
          </cell>
          <cell r="Q68">
            <v>34</v>
          </cell>
          <cell r="R68">
            <v>64</v>
          </cell>
          <cell r="U68">
            <v>6100</v>
          </cell>
          <cell r="V68">
            <v>7</v>
          </cell>
          <cell r="W68">
            <v>228</v>
          </cell>
          <cell r="X68">
            <v>37</v>
          </cell>
          <cell r="Y68">
            <v>66</v>
          </cell>
          <cell r="Z68">
            <v>7</v>
          </cell>
          <cell r="AA68">
            <v>20</v>
          </cell>
          <cell r="AB68" t="str">
            <v>-</v>
          </cell>
          <cell r="AC68">
            <v>64</v>
          </cell>
          <cell r="AD68">
            <v>6350</v>
          </cell>
          <cell r="AE68">
            <v>7</v>
          </cell>
          <cell r="AF68">
            <v>213</v>
          </cell>
          <cell r="AG68">
            <v>34</v>
          </cell>
          <cell r="AH68">
            <v>68</v>
          </cell>
          <cell r="AI68">
            <v>7</v>
          </cell>
          <cell r="AJ68">
            <v>24</v>
          </cell>
          <cell r="AK68">
            <v>39</v>
          </cell>
          <cell r="AL68">
            <v>64</v>
          </cell>
          <cell r="AN68">
            <v>5450</v>
          </cell>
          <cell r="AO68">
            <v>7</v>
          </cell>
          <cell r="AP68">
            <v>143</v>
          </cell>
          <cell r="AQ68">
            <v>39</v>
          </cell>
          <cell r="AR68">
            <v>63</v>
          </cell>
          <cell r="AS68">
            <v>7</v>
          </cell>
          <cell r="AT68">
            <v>23</v>
          </cell>
          <cell r="AU68">
            <v>17</v>
          </cell>
          <cell r="AV68">
            <v>64</v>
          </cell>
          <cell r="AW68">
            <v>6150</v>
          </cell>
          <cell r="AX68">
            <v>7</v>
          </cell>
          <cell r="AY68">
            <v>228</v>
          </cell>
          <cell r="AZ68">
            <v>36</v>
          </cell>
          <cell r="BA68">
            <v>66</v>
          </cell>
          <cell r="BB68">
            <v>7</v>
          </cell>
          <cell r="BC68">
            <v>27</v>
          </cell>
          <cell r="BD68">
            <v>44</v>
          </cell>
          <cell r="BE68">
            <v>64</v>
          </cell>
          <cell r="BG68">
            <v>5250</v>
          </cell>
          <cell r="BH68">
            <v>7</v>
          </cell>
          <cell r="BI68">
            <v>248</v>
          </cell>
          <cell r="BJ68">
            <v>42</v>
          </cell>
          <cell r="BK68">
            <v>61</v>
          </cell>
          <cell r="BL68">
            <v>7</v>
          </cell>
          <cell r="BM68">
            <v>25</v>
          </cell>
          <cell r="BN68">
            <v>20</v>
          </cell>
          <cell r="BO68">
            <v>64</v>
          </cell>
          <cell r="BP68">
            <v>6000</v>
          </cell>
          <cell r="BQ68">
            <v>7</v>
          </cell>
          <cell r="BR68">
            <v>238</v>
          </cell>
          <cell r="BS68">
            <v>39</v>
          </cell>
          <cell r="BT68">
            <v>64</v>
          </cell>
          <cell r="BU68">
            <v>7</v>
          </cell>
          <cell r="BV68">
            <v>29</v>
          </cell>
          <cell r="BW68">
            <v>46</v>
          </cell>
          <cell r="BX68">
            <v>64</v>
          </cell>
        </row>
        <row r="69">
          <cell r="A69">
            <v>6350</v>
          </cell>
          <cell r="B69">
            <v>6</v>
          </cell>
          <cell r="C69">
            <v>215</v>
          </cell>
          <cell r="D69">
            <v>34</v>
          </cell>
          <cell r="E69" t="str">
            <v>-</v>
          </cell>
          <cell r="F69">
            <v>6</v>
          </cell>
          <cell r="G69">
            <v>17</v>
          </cell>
          <cell r="H69">
            <v>11</v>
          </cell>
          <cell r="I69">
            <v>65</v>
          </cell>
          <cell r="J69">
            <v>7050</v>
          </cell>
          <cell r="K69">
            <v>6</v>
          </cell>
          <cell r="L69">
            <v>200</v>
          </cell>
          <cell r="M69" t="str">
            <v>-</v>
          </cell>
          <cell r="N69" t="str">
            <v>-</v>
          </cell>
          <cell r="O69">
            <v>6</v>
          </cell>
          <cell r="P69">
            <v>21</v>
          </cell>
          <cell r="Q69">
            <v>36</v>
          </cell>
          <cell r="R69">
            <v>65</v>
          </cell>
          <cell r="U69">
            <v>6150</v>
          </cell>
          <cell r="V69">
            <v>6</v>
          </cell>
          <cell r="W69">
            <v>230</v>
          </cell>
          <cell r="X69" t="str">
            <v>-</v>
          </cell>
          <cell r="Y69" t="str">
            <v>-</v>
          </cell>
          <cell r="Z69">
            <v>6</v>
          </cell>
          <cell r="AA69">
            <v>21</v>
          </cell>
          <cell r="AB69">
            <v>15</v>
          </cell>
          <cell r="AC69">
            <v>65</v>
          </cell>
          <cell r="AD69">
            <v>6400</v>
          </cell>
          <cell r="AE69">
            <v>6</v>
          </cell>
          <cell r="AF69">
            <v>215</v>
          </cell>
          <cell r="AG69" t="str">
            <v>-</v>
          </cell>
          <cell r="AH69" t="str">
            <v>-</v>
          </cell>
          <cell r="AI69">
            <v>6</v>
          </cell>
          <cell r="AJ69">
            <v>25</v>
          </cell>
          <cell r="AK69">
            <v>41</v>
          </cell>
          <cell r="AL69">
            <v>65</v>
          </cell>
          <cell r="AN69">
            <v>5500</v>
          </cell>
          <cell r="AO69">
            <v>6</v>
          </cell>
          <cell r="AP69">
            <v>245</v>
          </cell>
          <cell r="AQ69" t="str">
            <v>-</v>
          </cell>
          <cell r="AR69" t="str">
            <v>-</v>
          </cell>
          <cell r="AS69">
            <v>6</v>
          </cell>
          <cell r="AT69">
            <v>24</v>
          </cell>
          <cell r="AU69">
            <v>18</v>
          </cell>
          <cell r="AV69">
            <v>65</v>
          </cell>
          <cell r="AW69">
            <v>6200</v>
          </cell>
          <cell r="AX69">
            <v>6</v>
          </cell>
          <cell r="AY69">
            <v>230</v>
          </cell>
          <cell r="AZ69" t="str">
            <v>-</v>
          </cell>
          <cell r="BA69" t="str">
            <v>-</v>
          </cell>
          <cell r="BB69">
            <v>6</v>
          </cell>
          <cell r="BC69">
            <v>28</v>
          </cell>
          <cell r="BD69">
            <v>46</v>
          </cell>
          <cell r="BE69">
            <v>65</v>
          </cell>
          <cell r="BG69">
            <v>5300</v>
          </cell>
          <cell r="BH69">
            <v>6</v>
          </cell>
          <cell r="BI69">
            <v>250</v>
          </cell>
          <cell r="BJ69" t="str">
            <v>-</v>
          </cell>
          <cell r="BK69" t="str">
            <v>-</v>
          </cell>
          <cell r="BL69">
            <v>6</v>
          </cell>
          <cell r="BM69">
            <v>26</v>
          </cell>
          <cell r="BN69">
            <v>21</v>
          </cell>
          <cell r="BO69">
            <v>65</v>
          </cell>
          <cell r="BP69">
            <v>6050</v>
          </cell>
          <cell r="BQ69">
            <v>6</v>
          </cell>
          <cell r="BR69">
            <v>240</v>
          </cell>
          <cell r="BS69" t="str">
            <v>-</v>
          </cell>
          <cell r="BT69" t="str">
            <v>-</v>
          </cell>
          <cell r="BU69">
            <v>6</v>
          </cell>
          <cell r="BV69">
            <v>30</v>
          </cell>
          <cell r="BW69">
            <v>48</v>
          </cell>
          <cell r="BX69">
            <v>65</v>
          </cell>
        </row>
        <row r="70">
          <cell r="A70">
            <v>6400</v>
          </cell>
          <cell r="B70">
            <v>5</v>
          </cell>
          <cell r="C70">
            <v>218</v>
          </cell>
          <cell r="D70" t="str">
            <v>-</v>
          </cell>
          <cell r="E70">
            <v>7</v>
          </cell>
          <cell r="F70">
            <v>5</v>
          </cell>
          <cell r="G70">
            <v>18</v>
          </cell>
          <cell r="H70" t="str">
            <v>-</v>
          </cell>
          <cell r="I70">
            <v>66</v>
          </cell>
          <cell r="J70">
            <v>7100</v>
          </cell>
          <cell r="K70">
            <v>5</v>
          </cell>
          <cell r="L70">
            <v>203</v>
          </cell>
          <cell r="M70">
            <v>31</v>
          </cell>
          <cell r="N70">
            <v>73</v>
          </cell>
          <cell r="O70">
            <v>5</v>
          </cell>
          <cell r="P70">
            <v>22</v>
          </cell>
          <cell r="Q70">
            <v>38</v>
          </cell>
          <cell r="R70">
            <v>66</v>
          </cell>
          <cell r="U70">
            <v>6200</v>
          </cell>
          <cell r="V70">
            <v>5</v>
          </cell>
          <cell r="W70">
            <v>233</v>
          </cell>
          <cell r="X70">
            <v>38</v>
          </cell>
          <cell r="Y70">
            <v>67</v>
          </cell>
          <cell r="Z70">
            <v>5</v>
          </cell>
          <cell r="AA70">
            <v>22</v>
          </cell>
          <cell r="AB70" t="str">
            <v>-</v>
          </cell>
          <cell r="AC70">
            <v>66</v>
          </cell>
          <cell r="AD70">
            <v>6450</v>
          </cell>
          <cell r="AE70">
            <v>5</v>
          </cell>
          <cell r="AF70">
            <v>218</v>
          </cell>
          <cell r="AG70">
            <v>35</v>
          </cell>
          <cell r="AH70">
            <v>69</v>
          </cell>
          <cell r="AI70">
            <v>5</v>
          </cell>
          <cell r="AJ70">
            <v>26</v>
          </cell>
          <cell r="AK70">
            <v>43</v>
          </cell>
          <cell r="AL70">
            <v>66</v>
          </cell>
          <cell r="AN70">
            <v>5550</v>
          </cell>
          <cell r="AO70">
            <v>5</v>
          </cell>
          <cell r="AP70">
            <v>247</v>
          </cell>
          <cell r="AQ70">
            <v>40</v>
          </cell>
          <cell r="AR70">
            <v>64</v>
          </cell>
          <cell r="AS70">
            <v>5</v>
          </cell>
          <cell r="AT70">
            <v>25</v>
          </cell>
          <cell r="AU70">
            <v>19</v>
          </cell>
          <cell r="AV70">
            <v>66</v>
          </cell>
          <cell r="AW70">
            <v>6250</v>
          </cell>
          <cell r="AX70">
            <v>5</v>
          </cell>
          <cell r="AY70">
            <v>233</v>
          </cell>
          <cell r="AZ70">
            <v>37</v>
          </cell>
          <cell r="BA70">
            <v>67</v>
          </cell>
          <cell r="BB70">
            <v>5</v>
          </cell>
          <cell r="BC70">
            <v>29</v>
          </cell>
          <cell r="BD70">
            <v>48</v>
          </cell>
          <cell r="BE70">
            <v>66</v>
          </cell>
          <cell r="BG70">
            <v>5350</v>
          </cell>
          <cell r="BH70">
            <v>5</v>
          </cell>
          <cell r="BI70">
            <v>252</v>
          </cell>
          <cell r="BJ70">
            <v>43</v>
          </cell>
          <cell r="BK70">
            <v>62</v>
          </cell>
          <cell r="BL70">
            <v>5</v>
          </cell>
          <cell r="BM70">
            <v>27</v>
          </cell>
          <cell r="BN70">
            <v>22</v>
          </cell>
          <cell r="BO70">
            <v>66</v>
          </cell>
          <cell r="BP70">
            <v>6100</v>
          </cell>
          <cell r="BQ70">
            <v>5</v>
          </cell>
          <cell r="BR70">
            <v>242</v>
          </cell>
          <cell r="BS70">
            <v>40</v>
          </cell>
          <cell r="BT70">
            <v>65</v>
          </cell>
          <cell r="BU70">
            <v>5</v>
          </cell>
          <cell r="BV70">
            <v>31</v>
          </cell>
          <cell r="BW70">
            <v>50</v>
          </cell>
          <cell r="BX70">
            <v>66</v>
          </cell>
        </row>
        <row r="71">
          <cell r="A71">
            <v>6450</v>
          </cell>
          <cell r="B71">
            <v>4</v>
          </cell>
          <cell r="C71">
            <v>221</v>
          </cell>
          <cell r="D71">
            <v>35</v>
          </cell>
          <cell r="E71" t="str">
            <v>-</v>
          </cell>
          <cell r="F71">
            <v>4</v>
          </cell>
          <cell r="G71">
            <v>19</v>
          </cell>
          <cell r="H71">
            <v>12</v>
          </cell>
          <cell r="I71">
            <v>67</v>
          </cell>
          <cell r="J71">
            <v>7150</v>
          </cell>
          <cell r="K71">
            <v>4</v>
          </cell>
          <cell r="L71">
            <v>206</v>
          </cell>
          <cell r="M71">
            <v>32</v>
          </cell>
          <cell r="N71" t="str">
            <v>-</v>
          </cell>
          <cell r="O71">
            <v>4</v>
          </cell>
          <cell r="P71">
            <v>23</v>
          </cell>
          <cell r="Q71">
            <v>41</v>
          </cell>
          <cell r="R71">
            <v>67</v>
          </cell>
          <cell r="U71">
            <v>6250</v>
          </cell>
          <cell r="V71">
            <v>4</v>
          </cell>
          <cell r="W71">
            <v>236</v>
          </cell>
          <cell r="X71" t="str">
            <v>-</v>
          </cell>
          <cell r="Y71" t="str">
            <v>-</v>
          </cell>
          <cell r="Z71">
            <v>4</v>
          </cell>
          <cell r="AA71">
            <v>23</v>
          </cell>
          <cell r="AB71">
            <v>16</v>
          </cell>
          <cell r="AC71">
            <v>67</v>
          </cell>
          <cell r="AD71">
            <v>6500</v>
          </cell>
          <cell r="AE71">
            <v>4</v>
          </cell>
          <cell r="AF71">
            <v>221</v>
          </cell>
          <cell r="AG71" t="str">
            <v>-</v>
          </cell>
          <cell r="AH71" t="str">
            <v>-</v>
          </cell>
          <cell r="AI71">
            <v>4</v>
          </cell>
          <cell r="AJ71">
            <v>27</v>
          </cell>
          <cell r="AK71">
            <v>46</v>
          </cell>
          <cell r="AL71">
            <v>67</v>
          </cell>
          <cell r="AN71">
            <v>6000</v>
          </cell>
          <cell r="AO71">
            <v>4</v>
          </cell>
          <cell r="AP71">
            <v>249</v>
          </cell>
          <cell r="AQ71">
            <v>41</v>
          </cell>
          <cell r="AR71" t="str">
            <v>-</v>
          </cell>
          <cell r="AS71">
            <v>4</v>
          </cell>
          <cell r="AT71">
            <v>26</v>
          </cell>
          <cell r="AU71">
            <v>20</v>
          </cell>
          <cell r="AV71">
            <v>67</v>
          </cell>
          <cell r="AW71">
            <v>6300</v>
          </cell>
          <cell r="AX71">
            <v>4</v>
          </cell>
          <cell r="AY71">
            <v>236</v>
          </cell>
          <cell r="AZ71" t="str">
            <v>-</v>
          </cell>
          <cell r="BA71" t="str">
            <v>-</v>
          </cell>
          <cell r="BB71">
            <v>4</v>
          </cell>
          <cell r="BC71">
            <v>30</v>
          </cell>
          <cell r="BD71">
            <v>50</v>
          </cell>
          <cell r="BE71">
            <v>67</v>
          </cell>
          <cell r="BG71">
            <v>5400</v>
          </cell>
          <cell r="BH71">
            <v>4</v>
          </cell>
          <cell r="BI71">
            <v>254</v>
          </cell>
          <cell r="BJ71" t="str">
            <v>-</v>
          </cell>
          <cell r="BK71" t="str">
            <v>-</v>
          </cell>
          <cell r="BL71">
            <v>4</v>
          </cell>
          <cell r="BM71">
            <v>28</v>
          </cell>
          <cell r="BN71">
            <v>23</v>
          </cell>
          <cell r="BO71">
            <v>67</v>
          </cell>
          <cell r="BP71">
            <v>6150</v>
          </cell>
          <cell r="BQ71">
            <v>4</v>
          </cell>
          <cell r="BR71">
            <v>244</v>
          </cell>
          <cell r="BS71" t="str">
            <v>-</v>
          </cell>
          <cell r="BT71" t="str">
            <v>-</v>
          </cell>
          <cell r="BU71">
            <v>4</v>
          </cell>
          <cell r="BV71">
            <v>32</v>
          </cell>
          <cell r="BW71">
            <v>52</v>
          </cell>
          <cell r="BX71">
            <v>67</v>
          </cell>
        </row>
        <row r="72">
          <cell r="A72">
            <v>6500</v>
          </cell>
          <cell r="B72">
            <v>3</v>
          </cell>
          <cell r="C72">
            <v>224</v>
          </cell>
          <cell r="D72">
            <v>36</v>
          </cell>
          <cell r="E72">
            <v>71</v>
          </cell>
          <cell r="F72">
            <v>3</v>
          </cell>
          <cell r="G72">
            <v>20</v>
          </cell>
          <cell r="H72">
            <v>13</v>
          </cell>
          <cell r="I72">
            <v>68</v>
          </cell>
          <cell r="J72">
            <v>7200</v>
          </cell>
          <cell r="K72">
            <v>3</v>
          </cell>
          <cell r="L72">
            <v>209</v>
          </cell>
          <cell r="M72">
            <v>33</v>
          </cell>
          <cell r="N72">
            <v>74</v>
          </cell>
          <cell r="O72">
            <v>3</v>
          </cell>
          <cell r="P72">
            <v>24</v>
          </cell>
          <cell r="Q72">
            <v>44</v>
          </cell>
          <cell r="R72">
            <v>68</v>
          </cell>
          <cell r="U72">
            <v>6300</v>
          </cell>
          <cell r="V72">
            <v>3</v>
          </cell>
          <cell r="W72">
            <v>239</v>
          </cell>
          <cell r="X72">
            <v>39</v>
          </cell>
          <cell r="Y72">
            <v>68</v>
          </cell>
          <cell r="Z72">
            <v>3</v>
          </cell>
          <cell r="AA72">
            <v>24</v>
          </cell>
          <cell r="AB72">
            <v>17</v>
          </cell>
          <cell r="AC72">
            <v>68</v>
          </cell>
          <cell r="AD72">
            <v>6550</v>
          </cell>
          <cell r="AE72">
            <v>3</v>
          </cell>
          <cell r="AF72">
            <v>224</v>
          </cell>
          <cell r="AG72">
            <v>36</v>
          </cell>
          <cell r="AH72">
            <v>7</v>
          </cell>
          <cell r="AI72">
            <v>3</v>
          </cell>
          <cell r="AJ72">
            <v>28</v>
          </cell>
          <cell r="AK72">
            <v>49</v>
          </cell>
          <cell r="AL72">
            <v>68</v>
          </cell>
          <cell r="AN72">
            <v>6050</v>
          </cell>
          <cell r="AO72">
            <v>3</v>
          </cell>
          <cell r="AP72">
            <v>251</v>
          </cell>
          <cell r="AQ72">
            <v>42</v>
          </cell>
          <cell r="AR72">
            <v>65</v>
          </cell>
          <cell r="AS72">
            <v>3</v>
          </cell>
          <cell r="AT72">
            <v>27</v>
          </cell>
          <cell r="AU72">
            <v>21</v>
          </cell>
          <cell r="AV72">
            <v>68</v>
          </cell>
          <cell r="AW72">
            <v>6350</v>
          </cell>
          <cell r="AX72">
            <v>3</v>
          </cell>
          <cell r="AY72">
            <v>239</v>
          </cell>
          <cell r="AZ72">
            <v>38</v>
          </cell>
          <cell r="BA72">
            <v>68</v>
          </cell>
          <cell r="BB72">
            <v>3</v>
          </cell>
          <cell r="BC72">
            <v>31</v>
          </cell>
          <cell r="BD72">
            <v>52</v>
          </cell>
          <cell r="BE72">
            <v>68</v>
          </cell>
          <cell r="BG72">
            <v>5450</v>
          </cell>
          <cell r="BH72">
            <v>3</v>
          </cell>
          <cell r="BI72">
            <v>256</v>
          </cell>
          <cell r="BJ72">
            <v>44</v>
          </cell>
          <cell r="BK72">
            <v>63</v>
          </cell>
          <cell r="BL72">
            <v>3</v>
          </cell>
          <cell r="BM72">
            <v>29</v>
          </cell>
          <cell r="BN72">
            <v>24</v>
          </cell>
          <cell r="BO72">
            <v>68</v>
          </cell>
          <cell r="BP72">
            <v>6200</v>
          </cell>
          <cell r="BQ72">
            <v>3</v>
          </cell>
          <cell r="BR72">
            <v>246</v>
          </cell>
          <cell r="BS72">
            <v>41</v>
          </cell>
          <cell r="BT72">
            <v>66</v>
          </cell>
          <cell r="BU72">
            <v>3</v>
          </cell>
          <cell r="BV72">
            <v>33</v>
          </cell>
          <cell r="BW72">
            <v>54</v>
          </cell>
          <cell r="BX72">
            <v>68</v>
          </cell>
        </row>
        <row r="73">
          <cell r="A73">
            <v>6550</v>
          </cell>
          <cell r="B73">
            <v>2</v>
          </cell>
          <cell r="C73">
            <v>227</v>
          </cell>
          <cell r="D73">
            <v>37</v>
          </cell>
          <cell r="E73" t="str">
            <v>-</v>
          </cell>
          <cell r="F73">
            <v>2</v>
          </cell>
          <cell r="G73">
            <v>21</v>
          </cell>
          <cell r="H73">
            <v>14</v>
          </cell>
          <cell r="I73">
            <v>69</v>
          </cell>
          <cell r="J73">
            <v>7250</v>
          </cell>
          <cell r="K73">
            <v>2</v>
          </cell>
          <cell r="L73">
            <v>212</v>
          </cell>
          <cell r="M73">
            <v>34</v>
          </cell>
          <cell r="N73" t="str">
            <v>-</v>
          </cell>
          <cell r="O73">
            <v>2</v>
          </cell>
          <cell r="P73">
            <v>25</v>
          </cell>
          <cell r="Q73">
            <v>47</v>
          </cell>
          <cell r="R73">
            <v>69</v>
          </cell>
          <cell r="U73">
            <v>6350</v>
          </cell>
          <cell r="V73">
            <v>2</v>
          </cell>
          <cell r="W73">
            <v>242</v>
          </cell>
          <cell r="X73">
            <v>40</v>
          </cell>
          <cell r="Y73" t="str">
            <v>-</v>
          </cell>
          <cell r="Z73">
            <v>2</v>
          </cell>
          <cell r="AA73">
            <v>25</v>
          </cell>
          <cell r="AB73">
            <v>18</v>
          </cell>
          <cell r="AC73">
            <v>69</v>
          </cell>
          <cell r="AD73">
            <v>7000</v>
          </cell>
          <cell r="AE73">
            <v>2</v>
          </cell>
          <cell r="AF73">
            <v>227</v>
          </cell>
          <cell r="AG73">
            <v>37</v>
          </cell>
          <cell r="AH73" t="str">
            <v>-</v>
          </cell>
          <cell r="AI73">
            <v>2</v>
          </cell>
          <cell r="AJ73">
            <v>29</v>
          </cell>
          <cell r="AK73">
            <v>52</v>
          </cell>
          <cell r="AL73">
            <v>69</v>
          </cell>
          <cell r="AN73">
            <v>6100</v>
          </cell>
          <cell r="AO73">
            <v>2</v>
          </cell>
          <cell r="AP73">
            <v>253</v>
          </cell>
          <cell r="AQ73">
            <v>43</v>
          </cell>
          <cell r="AR73" t="str">
            <v>-</v>
          </cell>
          <cell r="AS73">
            <v>2</v>
          </cell>
          <cell r="AT73">
            <v>28</v>
          </cell>
          <cell r="AU73">
            <v>22</v>
          </cell>
          <cell r="AV73">
            <v>69</v>
          </cell>
          <cell r="AW73">
            <v>6400</v>
          </cell>
          <cell r="AX73">
            <v>2</v>
          </cell>
          <cell r="AY73">
            <v>242</v>
          </cell>
          <cell r="AZ73">
            <v>39</v>
          </cell>
          <cell r="BA73" t="str">
            <v>-</v>
          </cell>
          <cell r="BB73">
            <v>2</v>
          </cell>
          <cell r="BC73">
            <v>32</v>
          </cell>
          <cell r="BD73">
            <v>55</v>
          </cell>
          <cell r="BE73">
            <v>69</v>
          </cell>
          <cell r="BG73">
            <v>5500</v>
          </cell>
          <cell r="BH73">
            <v>2</v>
          </cell>
          <cell r="BI73">
            <v>258</v>
          </cell>
          <cell r="BJ73">
            <v>45</v>
          </cell>
          <cell r="BK73" t="str">
            <v>-</v>
          </cell>
          <cell r="BL73">
            <v>2</v>
          </cell>
          <cell r="BM73">
            <v>30</v>
          </cell>
          <cell r="BN73">
            <v>25</v>
          </cell>
          <cell r="BO73">
            <v>69</v>
          </cell>
          <cell r="BP73">
            <v>6250</v>
          </cell>
          <cell r="BQ73">
            <v>2</v>
          </cell>
          <cell r="BR73">
            <v>248</v>
          </cell>
          <cell r="BS73" t="str">
            <v>-</v>
          </cell>
          <cell r="BT73" t="str">
            <v>-</v>
          </cell>
          <cell r="BU73">
            <v>2</v>
          </cell>
          <cell r="BV73">
            <v>34</v>
          </cell>
          <cell r="BW73">
            <v>57</v>
          </cell>
          <cell r="BX73">
            <v>69</v>
          </cell>
        </row>
        <row r="74">
          <cell r="A74">
            <v>7000</v>
          </cell>
          <cell r="B74">
            <v>1</v>
          </cell>
          <cell r="C74">
            <v>230</v>
          </cell>
          <cell r="D74">
            <v>38</v>
          </cell>
          <cell r="E74">
            <v>72</v>
          </cell>
          <cell r="F74">
            <v>1</v>
          </cell>
          <cell r="G74">
            <v>23</v>
          </cell>
          <cell r="H74">
            <v>15</v>
          </cell>
          <cell r="I74">
            <v>70</v>
          </cell>
          <cell r="J74">
            <v>7300</v>
          </cell>
          <cell r="K74">
            <v>1</v>
          </cell>
          <cell r="L74">
            <v>215</v>
          </cell>
          <cell r="M74">
            <v>35</v>
          </cell>
          <cell r="N74">
            <v>75</v>
          </cell>
          <cell r="O74">
            <v>1</v>
          </cell>
          <cell r="P74">
            <v>26</v>
          </cell>
          <cell r="Q74">
            <v>50</v>
          </cell>
          <cell r="R74">
            <v>70</v>
          </cell>
          <cell r="U74">
            <v>6400</v>
          </cell>
          <cell r="V74">
            <v>1</v>
          </cell>
          <cell r="W74">
            <v>245</v>
          </cell>
          <cell r="X74">
            <v>41</v>
          </cell>
          <cell r="Y74">
            <v>69</v>
          </cell>
          <cell r="Z74">
            <v>1</v>
          </cell>
          <cell r="AA74">
            <v>27</v>
          </cell>
          <cell r="AB74">
            <v>19</v>
          </cell>
          <cell r="AC74">
            <v>70</v>
          </cell>
          <cell r="AD74">
            <v>7050</v>
          </cell>
          <cell r="AE74">
            <v>1</v>
          </cell>
          <cell r="AF74">
            <v>230</v>
          </cell>
          <cell r="AG74">
            <v>38</v>
          </cell>
          <cell r="AH74">
            <v>71</v>
          </cell>
          <cell r="AI74">
            <v>1</v>
          </cell>
          <cell r="AJ74">
            <v>30</v>
          </cell>
          <cell r="AK74">
            <v>55</v>
          </cell>
          <cell r="AL74">
            <v>70</v>
          </cell>
          <cell r="AN74">
            <v>6150</v>
          </cell>
          <cell r="AO74">
            <v>1</v>
          </cell>
          <cell r="AP74">
            <v>255</v>
          </cell>
          <cell r="AQ74">
            <v>44</v>
          </cell>
          <cell r="AR74">
            <v>66</v>
          </cell>
          <cell r="AS74">
            <v>1</v>
          </cell>
          <cell r="AT74">
            <v>29</v>
          </cell>
          <cell r="AU74">
            <v>23</v>
          </cell>
          <cell r="AV74">
            <v>70</v>
          </cell>
          <cell r="AW74">
            <v>6450</v>
          </cell>
          <cell r="AX74">
            <v>1</v>
          </cell>
          <cell r="AY74">
            <v>245</v>
          </cell>
          <cell r="AZ74">
            <v>40</v>
          </cell>
          <cell r="BA74">
            <v>69</v>
          </cell>
          <cell r="BB74">
            <v>1</v>
          </cell>
          <cell r="BC74">
            <v>33</v>
          </cell>
          <cell r="BD74">
            <v>58</v>
          </cell>
          <cell r="BE74">
            <v>70</v>
          </cell>
          <cell r="BG74">
            <v>5550</v>
          </cell>
          <cell r="BH74">
            <v>1</v>
          </cell>
          <cell r="BI74">
            <v>260</v>
          </cell>
          <cell r="BJ74">
            <v>46</v>
          </cell>
          <cell r="BK74">
            <v>64</v>
          </cell>
          <cell r="BL74">
            <v>1</v>
          </cell>
          <cell r="BM74">
            <v>31</v>
          </cell>
          <cell r="BN74">
            <v>26</v>
          </cell>
          <cell r="BO74">
            <v>70</v>
          </cell>
          <cell r="BP74">
            <v>6300</v>
          </cell>
          <cell r="BQ74">
            <v>1</v>
          </cell>
          <cell r="BR74">
            <v>250</v>
          </cell>
          <cell r="BS74">
            <v>42</v>
          </cell>
          <cell r="BT74">
            <v>67</v>
          </cell>
          <cell r="BU74">
            <v>1</v>
          </cell>
          <cell r="BV74">
            <v>35</v>
          </cell>
          <cell r="BW74">
            <v>60</v>
          </cell>
          <cell r="BX74">
            <v>70</v>
          </cell>
        </row>
        <row r="75">
          <cell r="A75">
            <v>7001</v>
          </cell>
          <cell r="B75">
            <v>0</v>
          </cell>
          <cell r="E75">
            <v>73</v>
          </cell>
          <cell r="F75">
            <v>0</v>
          </cell>
          <cell r="J75">
            <v>7301</v>
          </cell>
          <cell r="K75">
            <v>0</v>
          </cell>
          <cell r="N75">
            <v>76</v>
          </cell>
          <cell r="U75">
            <v>6401</v>
          </cell>
          <cell r="V75">
            <v>0</v>
          </cell>
          <cell r="Y75">
            <v>70</v>
          </cell>
          <cell r="Z75">
            <v>0</v>
          </cell>
          <cell r="AD75">
            <v>7051</v>
          </cell>
          <cell r="AE75">
            <v>0</v>
          </cell>
          <cell r="AH75">
            <v>72</v>
          </cell>
          <cell r="AI75">
            <v>0</v>
          </cell>
          <cell r="AN75">
            <v>6151</v>
          </cell>
          <cell r="AO75">
            <v>0</v>
          </cell>
          <cell r="AR75">
            <v>67</v>
          </cell>
          <cell r="AS75">
            <v>0</v>
          </cell>
          <cell r="AW75">
            <v>6451</v>
          </cell>
          <cell r="AX75">
            <v>0</v>
          </cell>
          <cell r="BA75">
            <v>70</v>
          </cell>
          <cell r="BB75">
            <v>0</v>
          </cell>
          <cell r="BG75">
            <v>5551</v>
          </cell>
          <cell r="BH75">
            <v>0</v>
          </cell>
          <cell r="BK75">
            <v>65</v>
          </cell>
          <cell r="BL75">
            <v>0</v>
          </cell>
          <cell r="BP75">
            <v>6301</v>
          </cell>
          <cell r="BQ75">
            <v>0</v>
          </cell>
          <cell r="BT75">
            <v>68</v>
          </cell>
          <cell r="BU75">
            <v>0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уммы по местам_"/>
      <sheetName val="1"/>
      <sheetName val="Лист1"/>
      <sheetName val="Лист2"/>
      <sheetName val="Лист3"/>
      <sheetName val="Лист4"/>
    </sheetNames>
    <sheetDataSet>
      <sheetData sheetId="0"/>
      <sheetData sheetId="1"/>
      <sheetData sheetId="2">
        <row r="1">
          <cell r="A1">
            <v>1</v>
          </cell>
          <cell r="B1">
            <v>100</v>
          </cell>
        </row>
        <row r="2">
          <cell r="A2">
            <v>2</v>
          </cell>
          <cell r="B2">
            <v>93</v>
          </cell>
        </row>
        <row r="3">
          <cell r="A3">
            <v>3</v>
          </cell>
          <cell r="B3">
            <v>86</v>
          </cell>
        </row>
        <row r="4">
          <cell r="A4">
            <v>4</v>
          </cell>
          <cell r="B4">
            <v>82</v>
          </cell>
        </row>
        <row r="5">
          <cell r="A5">
            <v>5</v>
          </cell>
          <cell r="B5">
            <v>80</v>
          </cell>
        </row>
        <row r="6">
          <cell r="A6">
            <v>6</v>
          </cell>
          <cell r="B6">
            <v>78</v>
          </cell>
        </row>
        <row r="7">
          <cell r="A7">
            <v>7</v>
          </cell>
          <cell r="B7">
            <v>76</v>
          </cell>
        </row>
        <row r="8">
          <cell r="A8">
            <v>8</v>
          </cell>
          <cell r="B8">
            <v>74</v>
          </cell>
        </row>
        <row r="9">
          <cell r="A9">
            <v>9</v>
          </cell>
          <cell r="B9">
            <v>72</v>
          </cell>
        </row>
        <row r="10">
          <cell r="A10">
            <v>10</v>
          </cell>
          <cell r="B10">
            <v>70</v>
          </cell>
        </row>
        <row r="11">
          <cell r="A11">
            <v>11</v>
          </cell>
          <cell r="B11">
            <v>68</v>
          </cell>
        </row>
        <row r="12">
          <cell r="A12">
            <v>12</v>
          </cell>
          <cell r="B12">
            <v>66</v>
          </cell>
        </row>
        <row r="13">
          <cell r="A13">
            <v>13</v>
          </cell>
          <cell r="B13">
            <v>64</v>
          </cell>
        </row>
        <row r="14">
          <cell r="A14">
            <v>14</v>
          </cell>
          <cell r="B14">
            <v>62</v>
          </cell>
        </row>
        <row r="15">
          <cell r="A15">
            <v>15</v>
          </cell>
          <cell r="B15">
            <v>60</v>
          </cell>
        </row>
        <row r="16">
          <cell r="A16">
            <v>16</v>
          </cell>
          <cell r="B16">
            <v>58</v>
          </cell>
        </row>
        <row r="17">
          <cell r="A17">
            <v>17</v>
          </cell>
          <cell r="B17">
            <v>56</v>
          </cell>
        </row>
        <row r="18">
          <cell r="A18">
            <v>18</v>
          </cell>
          <cell r="B18">
            <v>54</v>
          </cell>
        </row>
        <row r="19">
          <cell r="A19">
            <v>19</v>
          </cell>
          <cell r="B19">
            <v>52</v>
          </cell>
        </row>
        <row r="20">
          <cell r="A20">
            <v>20</v>
          </cell>
          <cell r="B20">
            <v>50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00"/>
  <sheetViews>
    <sheetView topLeftCell="H91" zoomScale="70" zoomScaleNormal="70" workbookViewId="0">
      <selection activeCell="AA109" sqref="AA109"/>
    </sheetView>
  </sheetViews>
  <sheetFormatPr defaultRowHeight="15" x14ac:dyDescent="0.25"/>
  <cols>
    <col min="1" max="2" width="13.5703125" customWidth="1"/>
    <col min="3" max="6" width="23" customWidth="1"/>
    <col min="7" max="7" width="39.140625" customWidth="1"/>
    <col min="8" max="8" width="8.85546875" customWidth="1"/>
    <col min="9" max="9" width="12.28515625" customWidth="1"/>
    <col min="10" max="10" width="8.85546875" customWidth="1"/>
    <col min="11" max="11" width="15.85546875" customWidth="1"/>
    <col min="12" max="12" width="14" customWidth="1"/>
    <col min="13" max="13" width="16.140625" customWidth="1"/>
    <col min="14" max="14" width="20.7109375" customWidth="1"/>
    <col min="15" max="15" width="12.42578125" customWidth="1"/>
    <col min="16" max="16" width="16.42578125" customWidth="1"/>
    <col min="17" max="17" width="12.42578125" customWidth="1"/>
    <col min="18" max="18" width="14.28515625" customWidth="1"/>
    <col min="19" max="19" width="12.42578125" customWidth="1"/>
    <col min="20" max="20" width="13.5703125" customWidth="1"/>
    <col min="21" max="21" width="12.42578125" customWidth="1"/>
    <col min="22" max="22" width="14" customWidth="1"/>
    <col min="23" max="24" width="15.7109375" customWidth="1"/>
    <col min="25" max="26" width="12.42578125" customWidth="1"/>
  </cols>
  <sheetData>
    <row r="1" spans="1:31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5">
        <v>45026</v>
      </c>
      <c r="Z1" s="15"/>
    </row>
    <row r="2" spans="1:3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 t="e">
        <f>впр</f>
        <v>#NAME?</v>
      </c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31" ht="18.75" x14ac:dyDescent="0.3">
      <c r="A3" s="160" t="s">
        <v>9</v>
      </c>
      <c r="B3" s="44"/>
      <c r="C3" s="159" t="s">
        <v>31</v>
      </c>
      <c r="D3" s="2"/>
      <c r="E3" s="2"/>
      <c r="F3" s="2"/>
      <c r="G3" s="30"/>
      <c r="H3" s="162" t="s">
        <v>30</v>
      </c>
      <c r="I3" s="30"/>
      <c r="J3" s="162" t="s">
        <v>29</v>
      </c>
      <c r="K3" s="158" t="s">
        <v>28</v>
      </c>
      <c r="L3" s="158"/>
      <c r="M3" s="158" t="s">
        <v>27</v>
      </c>
      <c r="N3" s="158"/>
      <c r="O3" s="164" t="s">
        <v>62</v>
      </c>
      <c r="P3" s="165"/>
      <c r="Q3" s="164" t="s">
        <v>61</v>
      </c>
      <c r="R3" s="165"/>
      <c r="S3" s="164" t="s">
        <v>59</v>
      </c>
      <c r="T3" s="165"/>
      <c r="U3" s="164" t="s">
        <v>60</v>
      </c>
      <c r="V3" s="165"/>
      <c r="W3" s="158" t="s">
        <v>58</v>
      </c>
      <c r="X3" s="158"/>
      <c r="Y3" s="159" t="s">
        <v>26</v>
      </c>
      <c r="Z3" s="26"/>
    </row>
    <row r="4" spans="1:31" ht="19.5" thickBot="1" x14ac:dyDescent="0.3">
      <c r="A4" s="160"/>
      <c r="B4" s="60"/>
      <c r="C4" s="161"/>
      <c r="D4" s="14"/>
      <c r="E4" s="14"/>
      <c r="F4" s="14"/>
      <c r="G4" s="31"/>
      <c r="H4" s="163"/>
      <c r="I4" s="31"/>
      <c r="J4" s="163"/>
      <c r="K4" s="30" t="s">
        <v>25</v>
      </c>
      <c r="L4" s="30" t="s">
        <v>24</v>
      </c>
      <c r="M4" s="30" t="s">
        <v>25</v>
      </c>
      <c r="N4" s="30" t="s">
        <v>24</v>
      </c>
      <c r="O4" s="30" t="s">
        <v>25</v>
      </c>
      <c r="P4" s="30" t="s">
        <v>24</v>
      </c>
      <c r="Q4" s="30" t="s">
        <v>25</v>
      </c>
      <c r="R4" s="30" t="s">
        <v>24</v>
      </c>
      <c r="S4" s="30" t="s">
        <v>25</v>
      </c>
      <c r="T4" s="30" t="s">
        <v>24</v>
      </c>
      <c r="U4" s="30" t="s">
        <v>25</v>
      </c>
      <c r="V4" s="30" t="s">
        <v>24</v>
      </c>
      <c r="W4" s="30" t="s">
        <v>25</v>
      </c>
      <c r="X4" s="30" t="s">
        <v>24</v>
      </c>
      <c r="Y4" s="159"/>
      <c r="Z4" s="26"/>
    </row>
    <row r="5" spans="1:31" ht="23.45" customHeight="1" x14ac:dyDescent="0.4">
      <c r="A5" s="61"/>
      <c r="B5" s="62">
        <v>1</v>
      </c>
      <c r="C5" s="48" t="s">
        <v>151</v>
      </c>
      <c r="D5" s="63" t="s">
        <v>232</v>
      </c>
      <c r="E5" s="21" t="s">
        <v>233</v>
      </c>
      <c r="F5" s="21" t="s">
        <v>32</v>
      </c>
      <c r="G5" s="64" t="str">
        <f>CONCATENATE(D5, " ",E5)</f>
        <v>Береговой Антон</v>
      </c>
      <c r="H5" s="16" t="s">
        <v>16</v>
      </c>
      <c r="I5" s="131">
        <v>40611</v>
      </c>
      <c r="J5" s="16">
        <f>_xlfn.FLOOR.PRECISE(YEARFRAC([1]мандатка!$G$3,[1]мандатка!$J$1,3),1)</f>
        <v>12</v>
      </c>
      <c r="K5" s="65">
        <v>130</v>
      </c>
      <c r="L5" s="66">
        <f>IF(K5&lt;100,0,IF(K5="",0,IF(AND($H5="м",J5=10),VLOOKUP(K5,[2]Лист1!$C$5:$I$74,7),IF(AND($H5="м",J5=11),VLOOKUP(K5,[2]Лист1!$W$5:$AC$74,7),IF(AND($H5="м",J5=12),VLOOKUP(K5,[2]Лист1!$AP$5:$AV$74,7),IF(AND($H5="м",J5=13),VLOOKUP(K5,[2]Лист1!$BI$5:$BO$74,7),IF(AND($H5="ж",J5=10),VLOOKUP(K5,[2]Лист1!$L$5:$R$74,7),IF(AND($H5="ж",J5=11),VLOOKUP(K5,[2]Лист1!$AF$5:$AL$74,7),IF(AND($H5="ж",J5=12),VLOOKUP(K5,[2]Лист1!$AY$5:$BE$74,7),IF(AND($H5="ж",J5=13),VLOOKUP(K5,[2]Лист1!$BR$5:$BX$74,7)))))))))))</f>
        <v>5</v>
      </c>
      <c r="M5" s="67">
        <v>63</v>
      </c>
      <c r="N5" s="66">
        <f>IF(M5="",0,IF(AND($H5="м",$J5=10),VLOOKUP(M5,[2]Лист1!$E$5:$F$75,2),IF(AND($H5="м",$J5=11),VLOOKUP(M5,[2]Лист1!$Y$5:$Z$75,2),IF(AND($H5="м",$J5=12),VLOOKUP(M5,[2]Лист1!$AR$5:$AS$75,2),IF(AND($H5="м",$J5=13),VLOOKUP(M5,[2]Лист1!$BK$5:$BL$75,2),IF(AND($H5="ж",$J5=10),VLOOKUP(M5,[2]Лист1!$M$5:$N$75,2),IF(AND($H5="ж",$J5=11),VLOOKUP(M5,[2]Лист1!$AH$5:$AI$75,2),IF(AND($H5="ж",$J5=12),VLOOKUP(M5,[2]Лист1!$BA$5:$BB$75,2),IF(AND($H5="ж",$J5=13),VLOOKUP(M5,[2]Лист1!$BT$5:$BU$75,2))))))))))</f>
        <v>7</v>
      </c>
      <c r="O5" s="68">
        <v>23</v>
      </c>
      <c r="P5" s="66">
        <f>IF(O5="",0,IF(AND($H5="м",$J5=10),VLOOKUP(O5,[2]Лист1!$D$5:$I$74,6),IF(AND($H5="м",$J5=11),VLOOKUP(O5,[2]Лист1!$X$5:$AC$74,6),IF(AND($H5="м",$J5=12),VLOOKUP(O5,[2]Лист1!$AQ$5:$AV$74,6),IF(AND($H5="м",$J5=13),VLOOKUP(O5,[2]Лист1!$BO$5:$BBJ$74,6),IF(AND($H5="ж",$J5=10),VLOOKUP(O5,[2]Лист1!$M$5:$R$74,6),IF(AND($H5="ж",$J5=11),VLOOKUP(O5,[2]Лист1!$AG$5:$AL$74,6),IF(AND($H5="ж",$J5=12),VLOOKUP(O5,[2]Лист1!$AZ$5:$BE$74,6),IF(AND($H5="ж",$J5=13),VLOOKUP(O5,[2]Лист1!$BS$5:$BX$74,6))))))))))</f>
        <v>30</v>
      </c>
      <c r="Q5" s="68">
        <v>9</v>
      </c>
      <c r="R5" s="66">
        <f>IFERROR(IF(Q5="",0,IF(AND($H5="м",$J5=10),VLOOKUP(Q5,[2]Лист1!$G$5:$I$74,3),IF(AND($H5="м",$J5=11),VLOOKUP(Q5,[2]Лист1!$AA$5:$AC$74,3),IF(AND($H5="м",$J5=12),VLOOKUP(Q5,[2]Лист1!$AT$5:$AV$74,3),IF(AND($H5="м",$J5=13),VLOOKUP(Q5,[2]Лист1!$BM$5:$BBJ$74,3),IF(AND($H5="ж",$J5=10),VLOOKUP(Q5,[2]Лист1!$P$5:$R$74,3),IF(AND($H5="ж",$J5=11),VLOOKUP(Q5,[2]Лист1!$AJ$5:$AL$74,3),IF(AND($H5="ж",$J5=12),VLOOKUP(Q5,[2]Лист1!$BC$5:$BE$74,3),IF(AND($H5="ж",$J5=13),VLOOKUP(Q5,[2]Лист1!$BM$5:$BX$74,3)))))))))),0)</f>
        <v>29</v>
      </c>
      <c r="S5" s="68">
        <v>0</v>
      </c>
      <c r="T5" s="66">
        <f>IFERROR(IF(S5="",0,IF(AND($H5="м",$J5=10),VLOOKUP(S5,[2]Лист1!$H$5:$I$74,2),IF(AND($H5="м",$J5=11),VLOOKUP(S5,[2]Лист1!$AB$5:$AC$74,2),IF(AND($H5="м",$J5=12),VLOOKUP(S5,[2]Лист1!$AU$5:$AV$74,2),IF(AND($H5="м",$J5=13),VLOOKUP(S5,[2]Лист1!$BN$5:$BBJ$74,2),IF(AND($H5="ж",$J5=10),VLOOKUP(S5,[2]Лист1!$P$5:$R$74,3),IF(AND($H5="ж",$J5=11),VLOOKUP(S5,[2]Лист1!$AJ$5:$AL$74,3),IF(AND($H5="ж",$J5=12),VLOOKUP(S5,[2]Лист1!$BC$5:$BE$74,3),IF(AND($H5="ж",$J5=13),VLOOKUP(S5,[2]Лист1!$BM$5:$BX$74,3)))))))))),0)</f>
        <v>0</v>
      </c>
      <c r="U5" s="68"/>
      <c r="V5" s="66">
        <f>IFERROR(IF(U5="",0,IF(AND($H5="м",$J5=10),VLOOKUP(U5,[2]Лист1!$H$5:$I$74,2),IF(AND($H5="м",$J5=11),VLOOKUP(U5,[2]Лист1!$AB$5:$AC$74,2),IF(AND($H5="м",$J5=12),VLOOKUP(U5,[2]Лист1!$AU$5:$AV$74,2),IF(AND($H5="м",$J5=13),VLOOKUP(U5,[2]Лист1!$BN$5:$BBJ$74,2),IF(AND($H5="ж",$J5=10),VLOOKUP(U5,[2]Лист1!$Q$5:$R$74,2),IF(AND($H5="ж",$J5=11),VLOOKUP(U5,[2]Лист1!$AK$5:$AL$74,2),IF(AND($H5="ж",$J5=12),VLOOKUP(U5,[2]Лист1!$BD$5:$BE$74,2),IF(AND($H5="ж",$J5=13),VLOOKUP(U5,[2]Лист1!$BW$5:$BX$74,2)))))))))),0)</f>
        <v>0</v>
      </c>
      <c r="W5" s="65">
        <v>5085</v>
      </c>
      <c r="X5" s="66">
        <f>IFERROR(IF(W5="",0,IF(AND($H5="м",$J5=10),VLOOKUP(W5,[2]Лист1!$A$5:$B$75,2,FALSE),IF(AND($H5="м",$J5=11),VLOOKUP(W5,[2]Лист1!$U$5:$V$75,2,FALSE),IF(AND($H5="м",$J5=12),VLOOKUP(W5,[2]Лист1!$AN$5:$AO$75,2,FALSE),IF(AND($H5="м",$J5=13),VLOOKUP(W5,[2]Лист1!$BG$5:$BH$75,2,FALSE),IF(AND($H5="ж",$J5=10),VLOOKUP(W5,[2]Лист1!$J$5:$K$75,2,FALSE),IF(AND($H5="ж",$J5=11),VLOOKUP(W5,[2]Лист1!$AD$5:$AE$75,2,FALSE),IF(AND($H5="ж",$J5=12),VLOOKUP(W5,[2]Лист1!$AW$5:$AX$75,2,FALSE),IF(AND($H5="ж",$J5=13),VLOOKUP(W5,[2]Лист1!$BP$5:$BQ$75,2,FALSE)))))))))),IF(W5="",0,IF(AND($H5="м",$J5=10),VLOOKUP(W5,[2]Лист1!$A$5:$B$75,2),IF(AND($H5="м",$J5=11),VLOOKUP(W5,[2]Лист1!$U$5:$V$75,2),IF(AND($H5="м",$J5=12),VLOOKUP(W5,[2]Лист1!$AN$5:$AO$75,2),IF(AND($H5="м",$J5=13),VLOOKUP(W5,[2]Лист1!$BG$5:$BH$75,2),IF(AND($H5="ж",$J5=10),VLOOKUP(W5,[2]Лист1!$J$5:$K$75,2),IF(AND($H5="ж",$J5=11),VLOOKUP(W5,[2]Лист1!$AD$5:$AE$75,2),IF(AND($H5="ж",$J5=12),VLOOKUP(W5,[2]Лист1!$AW$5:$AX$75,2),IF(AND($H5="ж",$J5=13),VLOOKUP(W5,[2]Лист1!$BP$5:$BQ$75,2))))))))))-1)</f>
        <v>15</v>
      </c>
      <c r="Y5" s="69">
        <f>SUM(L5,N5,P5,R5,T5,V5,X5)</f>
        <v>86</v>
      </c>
      <c r="Z5" s="154">
        <f>SUM(LARGE(Y5:Y12,{1,2,3,4,5,6,7}))</f>
        <v>805</v>
      </c>
      <c r="AA5" s="153">
        <f>SUM(Z5,Z11)</f>
        <v>805</v>
      </c>
      <c r="AB5" t="str">
        <f t="shared" ref="AB5:AB36" si="0">LEFT(W5,1)</f>
        <v>5</v>
      </c>
      <c r="AC5" t="str">
        <f t="shared" ref="AC5:AC36" si="1">RIGHT(W5,3)</f>
        <v>085</v>
      </c>
      <c r="AD5" t="str">
        <f t="shared" ref="AD5:AD36" si="2">LEFT(AC5,2)</f>
        <v>08</v>
      </c>
      <c r="AE5" t="str">
        <f t="shared" ref="AE5:AE36" si="3">RIGHT(AC5,1)</f>
        <v>5</v>
      </c>
    </row>
    <row r="6" spans="1:31" ht="23.45" customHeight="1" x14ac:dyDescent="0.4">
      <c r="A6" s="70"/>
      <c r="B6" s="71">
        <v>2</v>
      </c>
      <c r="C6" s="49" t="s">
        <v>152</v>
      </c>
      <c r="D6" s="63" t="s">
        <v>234</v>
      </c>
      <c r="E6" s="21" t="s">
        <v>235</v>
      </c>
      <c r="F6" s="21" t="s">
        <v>236</v>
      </c>
      <c r="G6" s="64" t="str">
        <f t="shared" ref="G6:G69" si="4">CONCATENATE(D6, " ",E6)</f>
        <v>Хлебников Глеб</v>
      </c>
      <c r="H6" s="16" t="s">
        <v>16</v>
      </c>
      <c r="I6" s="131">
        <v>40695</v>
      </c>
      <c r="J6" s="16">
        <f t="shared" ref="J6:J68" si="5">_xlfn.FLOOR.PRECISE(YEARFRAC(I6,$Y$1,3),1)</f>
        <v>11</v>
      </c>
      <c r="K6" s="65">
        <v>152</v>
      </c>
      <c r="L6" s="66">
        <f>IF(K6&lt;100,0,IF(K6="",0,IF(AND($H6="м",J6=10),VLOOKUP(K6,[2]Лист1!$C$5:$I$74,7),IF(AND($H6="м",J6=11),VLOOKUP(K6,[2]Лист1!$W$5:$AC$74,7),IF(AND($H6="м",J6=12),VLOOKUP(K6,[2]Лист1!$AP$5:$AV$74,7),IF(AND($H6="м",J6=13),VLOOKUP(K6,[2]Лист1!$BI$5:$BO$74,7),IF(AND($H6="ж",J6=10),VLOOKUP(K6,[2]Лист1!$L$5:$R$74,7),IF(AND($H6="ж",J6=11),VLOOKUP(K6,[2]Лист1!$AF$5:$AL$74,7),IF(AND($H6="ж",J6=12),VLOOKUP(K6,[2]Лист1!$AY$5:$BE$74,7),IF(AND($H6="ж",J6=13),VLOOKUP(K6,[2]Лист1!$BR$5:$BX$74,7)))))))))))</f>
        <v>16</v>
      </c>
      <c r="M6" s="65">
        <v>62</v>
      </c>
      <c r="N6" s="66">
        <f>IF(M6="",0,IF(AND($H6="м",$J6=10),VLOOKUP(M6,[2]Лист1!$E$5:$F$75,2),IF(AND($H6="м",$J6=11),VLOOKUP(M6,[2]Лист1!$Y$5:$Z$75,2),IF(AND($H6="м",$J6=12),VLOOKUP(M6,[2]Лист1!$AR$5:$AS$75,2),IF(AND($H6="м",$J6=13),VLOOKUP(M6,[2]Лист1!$BK$5:$BL$75,2),IF(AND($H6="ж",$J6=10),VLOOKUP(M6,[2]Лист1!$M$5:$N$75,2),IF(AND($H6="ж",$J6=11),VLOOKUP(M6,[2]Лист1!$AH$5:$AI$75,2),IF(AND($H6="ж",$J6=12),VLOOKUP(M6,[2]Лист1!$BA$5:$BB$75,2),IF(AND($H6="ж",$J6=13),VLOOKUP(M6,[2]Лист1!$BT$5:$BU$75,2))))))))))</f>
        <v>17</v>
      </c>
      <c r="O6" s="68">
        <v>26</v>
      </c>
      <c r="P6" s="66">
        <f>IF(O6="",0,IF(AND($H6="м",$J6=10),VLOOKUP(O6,[2]Лист1!$D$5:$I$74,6),IF(AND($H6="м",$J6=11),VLOOKUP(O6,[2]Лист1!$X$5:$AC$74,6),IF(AND($H6="м",$J6=12),VLOOKUP(O6,[2]Лист1!$AQ$5:$AV$74,6),IF(AND($H6="м",$J6=13),VLOOKUP(O6,[2]Лист1!$BO$5:$BBJ$74,6),IF(AND($H6="ж",$J6=10),VLOOKUP(O6,[2]Лист1!$M$5:$R$74,6),IF(AND($H6="ж",$J6=11),VLOOKUP(O6,[2]Лист1!$AG$5:$AL$74,6),IF(AND($H6="ж",$J6=12),VLOOKUP(O6,[2]Лист1!$AZ$5:$BE$74,6),IF(AND($H6="ж",$J6=13),VLOOKUP(O6,[2]Лист1!$BS$5:$BX$74,6))))))))))</f>
        <v>41</v>
      </c>
      <c r="Q6" s="68">
        <v>0</v>
      </c>
      <c r="R6" s="66">
        <f>IFERROR(IF(Q6="",0,IF(AND($H6="м",$J6=10),VLOOKUP(Q6,[2]Лист1!$G$5:$I$74,3),IF(AND($H6="м",$J6=11),VLOOKUP(Q6,[2]Лист1!$AA$5:$AC$74,3),IF(AND($H6="м",$J6=12),VLOOKUP(Q6,[2]Лист1!$AT$5:$AV$74,3),IF(AND($H6="м",$J6=13),VLOOKUP(Q6,[2]Лист1!$BM$5:$BBJ$74,3),IF(AND($H6="ж",$J6=10),VLOOKUP(Q6,[2]Лист1!$P$5:$R$74,3),IF(AND($H6="ж",$J6=11),VLOOKUP(Q6,[2]Лист1!$AJ$5:$AL$74,3),IF(AND($H6="ж",$J6=12),VLOOKUP(Q6,[2]Лист1!$BC$5:$BE$74,3),IF(AND($H6="ж",$J6=13),VLOOKUP(Q6,[2]Лист1!$BM$5:$BX$74,3)))))))))),0)</f>
        <v>9</v>
      </c>
      <c r="S6" s="68">
        <v>3</v>
      </c>
      <c r="T6" s="66">
        <f>IFERROR(IF(S6="",0,IF(AND($H6="м",$J6=10),VLOOKUP(S6,[2]Лист1!$H$5:$I$74,2),IF(AND($H6="м",$J6=11),VLOOKUP(S6,[2]Лист1!$AB$5:$AC$74,2),IF(AND($H6="м",$J6=12),VLOOKUP(S6,[2]Лист1!$AU$5:$AV$74,2),IF(AND($H6="м",$J6=13),VLOOKUP(S6,[2]Лист1!$BN$5:$BBJ$74,2),IF(AND($H6="ж",$J6=10),VLOOKUP(S6,[2]Лист1!$P$5:$R$74,3),IF(AND($H6="ж",$J6=11),VLOOKUP(S6,[2]Лист1!$AJ$5:$AL$74,3),IF(AND($H6="ж",$J6=12),VLOOKUP(S6,[2]Лист1!$BC$5:$BE$74,3),IF(AND($H6="ж",$J6=13),VLOOKUP(S6,[2]Лист1!$BM$5:$BX$74,3)))))))))),0)</f>
        <v>21</v>
      </c>
      <c r="U6" s="68"/>
      <c r="V6" s="66">
        <f>IFERROR(IF(U6="",0,IF(AND($H6="м",$J6=10),VLOOKUP(U6,[2]Лист1!$H$5:$I$74,2),IF(AND($H6="м",$J6=11),VLOOKUP(U6,[2]Лист1!$AB$5:$AC$74,2),IF(AND($H6="м",$J6=12),VLOOKUP(U6,[2]Лист1!$AU$5:$AV$74,2),IF(AND($H6="м",$J6=13),VLOOKUP(U6,[2]Лист1!$BN$5:$BBJ$74,2),IF(AND($H6="ж",$J6=10),VLOOKUP(U6,[2]Лист1!$Q$5:$R$74,2),IF(AND($H6="ж",$J6=11),VLOOKUP(U6,[2]Лист1!$AK$5:$AL$74,2),IF(AND($H6="ж",$J6=12),VLOOKUP(U6,[2]Лист1!$BD$5:$BE$74,2),IF(AND($H6="ж",$J6=13),VLOOKUP(U6,[2]Лист1!$BW$5:$BX$74,2)))))))))),0)</f>
        <v>0</v>
      </c>
      <c r="W6" s="72">
        <v>5267</v>
      </c>
      <c r="X6" s="66">
        <f>IFERROR(IF(W6="",0,IF(AND($H6="м",$J6=10),VLOOKUP(W6,[2]Лист1!$A$5:$B$75,2,FALSE),IF(AND($H6="м",$J6=11),VLOOKUP(W6,[2]Лист1!$U$5:$V$75,2,FALSE),IF(AND($H6="м",$J6=12),VLOOKUP(W6,[2]Лист1!$AN$5:$AO$75,2,FALSE),IF(AND($H6="м",$J6=13),VLOOKUP(W6,[2]Лист1!$BG$5:$BH$75,2,FALSE),IF(AND($H6="ж",$J6=10),VLOOKUP(W6,[2]Лист1!$J$5:$K$75,2,FALSE),IF(AND($H6="ж",$J6=11),VLOOKUP(W6,[2]Лист1!$AD$5:$AE$75,2,FALSE),IF(AND($H6="ж",$J6=12),VLOOKUP(W6,[2]Лист1!$AW$5:$AX$75,2,FALSE),IF(AND($H6="ж",$J6=13),VLOOKUP(W6,[2]Лист1!$BP$5:$BQ$75,2,FALSE)))))))))),IF(W6="",0,IF(AND($H6="м",$J6=10),VLOOKUP(W6,[2]Лист1!$A$5:$B$75,2),IF(AND($H6="м",$J6=11),VLOOKUP(W6,[2]Лист1!$U$5:$V$75,2),IF(AND($H6="м",$J6=12),VLOOKUP(W6,[2]Лист1!$AN$5:$AO$75,2),IF(AND($H6="м",$J6=13),VLOOKUP(W6,[2]Лист1!$BG$5:$BH$75,2),IF(AND($H6="ж",$J6=10),VLOOKUP(W6,[2]Лист1!$J$5:$K$75,2),IF(AND($H6="ж",$J6=11),VLOOKUP(W6,[2]Лист1!$AD$5:$AE$75,2),IF(AND($H6="ж",$J6=12),VLOOKUP(W6,[2]Лист1!$AW$5:$AX$75,2),IF(AND($H6="ж",$J6=13),VLOOKUP(W6,[2]Лист1!$BP$5:$BQ$75,2))))))))))-1)</f>
        <v>17</v>
      </c>
      <c r="Y6" s="69">
        <f t="shared" ref="Y6:Y69" si="6">SUM(L6,N6,P6,R6,T6,V6,X6)</f>
        <v>121</v>
      </c>
      <c r="Z6" s="155"/>
      <c r="AA6" s="153"/>
      <c r="AB6" t="str">
        <f t="shared" si="0"/>
        <v>5</v>
      </c>
      <c r="AC6" t="str">
        <f t="shared" si="1"/>
        <v>267</v>
      </c>
      <c r="AD6" t="str">
        <f t="shared" si="2"/>
        <v>26</v>
      </c>
      <c r="AE6" t="str">
        <f t="shared" si="3"/>
        <v>7</v>
      </c>
    </row>
    <row r="7" spans="1:31" ht="23.45" customHeight="1" x14ac:dyDescent="0.4">
      <c r="A7" s="70"/>
      <c r="B7" s="71">
        <v>3</v>
      </c>
      <c r="C7" s="49" t="s">
        <v>153</v>
      </c>
      <c r="D7" s="63" t="s">
        <v>237</v>
      </c>
      <c r="E7" s="21" t="s">
        <v>85</v>
      </c>
      <c r="F7" s="21" t="s">
        <v>238</v>
      </c>
      <c r="G7" s="64" t="str">
        <f t="shared" si="4"/>
        <v>Ямкин Денис</v>
      </c>
      <c r="H7" s="16" t="s">
        <v>16</v>
      </c>
      <c r="I7" s="131">
        <v>40886</v>
      </c>
      <c r="J7" s="16">
        <f t="shared" si="5"/>
        <v>11</v>
      </c>
      <c r="K7" s="65">
        <v>125</v>
      </c>
      <c r="L7" s="66">
        <f>IF(K7&lt;100,0,IF(K7="",0,IF(AND($H7="м",J7=10),VLOOKUP(K7,[2]Лист1!$C$5:$I$74,7),IF(AND($H7="м",J7=11),VLOOKUP(K7,[2]Лист1!$W$5:$AC$74,7),IF(AND($H7="м",J7=12),VLOOKUP(K7,[2]Лист1!$AP$5:$AV$74,7),IF(AND($H7="м",J7=13),VLOOKUP(K7,[2]Лист1!$BI$5:$BO$74,7),IF(AND($H7="ж",J7=10),VLOOKUP(K7,[2]Лист1!$L$5:$R$74,7),IF(AND($H7="ж",J7=11),VLOOKUP(K7,[2]Лист1!$AF$5:$AL$74,7),IF(AND($H7="ж",J7=12),VLOOKUP(K7,[2]Лист1!$AY$5:$BE$74,7),IF(AND($H7="ж",J7=13),VLOOKUP(K7,[2]Лист1!$BR$5:$BX$74,7)))))))))))</f>
        <v>6</v>
      </c>
      <c r="M7" s="65">
        <v>63</v>
      </c>
      <c r="N7" s="66">
        <f>IF(M7="",0,IF(AND($H7="м",$J7=10),VLOOKUP(M7,[2]Лист1!$E$5:$F$75,2),IF(AND($H7="м",$J7=11),VLOOKUP(M7,[2]Лист1!$Y$5:$Z$75,2),IF(AND($H7="м",$J7=12),VLOOKUP(M7,[2]Лист1!$AR$5:$AS$75,2),IF(AND($H7="м",$J7=13),VLOOKUP(M7,[2]Лист1!$BK$5:$BL$75,2),IF(AND($H7="ж",$J7=10),VLOOKUP(M7,[2]Лист1!$M$5:$N$75,2),IF(AND($H7="ж",$J7=11),VLOOKUP(M7,[2]Лист1!$AH$5:$AI$75,2),IF(AND($H7="ж",$J7=12),VLOOKUP(M7,[2]Лист1!$BA$5:$BB$75,2),IF(AND($H7="ж",$J7=13),VLOOKUP(M7,[2]Лист1!$BT$5:$BU$75,2))))))))))</f>
        <v>14</v>
      </c>
      <c r="O7" s="68">
        <v>25</v>
      </c>
      <c r="P7" s="66">
        <f>IF(O7="",0,IF(AND($H7="м",$J7=10),VLOOKUP(O7,[2]Лист1!$D$5:$I$74,6),IF(AND($H7="м",$J7=11),VLOOKUP(O7,[2]Лист1!$X$5:$AC$74,6),IF(AND($H7="м",$J7=12),VLOOKUP(O7,[2]Лист1!$AQ$5:$AV$74,6),IF(AND($H7="м",$J7=13),VLOOKUP(O7,[2]Лист1!$BO$5:$BBJ$74,6),IF(AND($H7="ж",$J7=10),VLOOKUP(O7,[2]Лист1!$M$5:$R$74,6),IF(AND($H7="ж",$J7=11),VLOOKUP(O7,[2]Лист1!$AG$5:$AL$74,6),IF(AND($H7="ж",$J7=12),VLOOKUP(O7,[2]Лист1!$AZ$5:$BE$74,6),IF(AND($H7="ж",$J7=13),VLOOKUP(O7,[2]Лист1!$BS$5:$BX$74,6))))))))))</f>
        <v>39</v>
      </c>
      <c r="Q7" s="68">
        <v>9</v>
      </c>
      <c r="R7" s="66">
        <f>IFERROR(IF(Q7="",0,IF(AND($H7="м",$J7=10),VLOOKUP(Q7,[2]Лист1!$G$5:$I$74,3),IF(AND($H7="м",$J7=11),VLOOKUP(Q7,[2]Лист1!$AA$5:$AC$74,3),IF(AND($H7="м",$J7=12),VLOOKUP(Q7,[2]Лист1!$AT$5:$AV$74,3),IF(AND($H7="м",$J7=13),VLOOKUP(Q7,[2]Лист1!$BM$5:$BBJ$74,3),IF(AND($H7="ж",$J7=10),VLOOKUP(Q7,[2]Лист1!$P$5:$R$74,3),IF(AND($H7="ж",$J7=11),VLOOKUP(Q7,[2]Лист1!$AJ$5:$AL$74,3),IF(AND($H7="ж",$J7=12),VLOOKUP(Q7,[2]Лист1!$BC$5:$BE$74,3),IF(AND($H7="ж",$J7=13),VLOOKUP(Q7,[2]Лист1!$BM$5:$BX$74,3)))))))))),0)</f>
        <v>38</v>
      </c>
      <c r="S7" s="68">
        <v>1</v>
      </c>
      <c r="T7" s="66">
        <f>IFERROR(IF(S7="",0,IF(AND($H7="м",$J7=10),VLOOKUP(S7,[2]Лист1!$H$5:$I$74,2),IF(AND($H7="м",$J7=11),VLOOKUP(S7,[2]Лист1!$AB$5:$AC$74,2),IF(AND($H7="м",$J7=12),VLOOKUP(S7,[2]Лист1!$AU$5:$AV$74,2),IF(AND($H7="м",$J7=13),VLOOKUP(S7,[2]Лист1!$BN$5:$BBJ$74,2),IF(AND($H7="ж",$J7=10),VLOOKUP(S7,[2]Лист1!$P$5:$R$74,3),IF(AND($H7="ж",$J7=11),VLOOKUP(S7,[2]Лист1!$AJ$5:$AL$74,3),IF(AND($H7="ж",$J7=12),VLOOKUP(S7,[2]Лист1!$BC$5:$BE$74,3),IF(AND($H7="ж",$J7=13),VLOOKUP(S7,[2]Лист1!$BM$5:$BX$74,3)))))))))),0)</f>
        <v>13</v>
      </c>
      <c r="U7" s="68"/>
      <c r="V7" s="66">
        <f>IFERROR(IF(U7="",0,IF(AND($H7="м",$J7=10),VLOOKUP(U7,[2]Лист1!$H$5:$I$74,2),IF(AND($H7="м",$J7=11),VLOOKUP(U7,[2]Лист1!$AB$5:$AC$74,2),IF(AND($H7="м",$J7=12),VLOOKUP(U7,[2]Лист1!$AU$5:$AV$74,2),IF(AND($H7="м",$J7=13),VLOOKUP(U7,[2]Лист1!$BN$5:$BBJ$74,2),IF(AND($H7="ж",$J7=10),VLOOKUP(U7,[2]Лист1!$Q$5:$R$74,2),IF(AND($H7="ж",$J7=11),VLOOKUP(U7,[2]Лист1!$AK$5:$AL$74,2),IF(AND($H7="ж",$J7=12),VLOOKUP(U7,[2]Лист1!$BD$5:$BE$74,2),IF(AND($H7="ж",$J7=13),VLOOKUP(U7,[2]Лист1!$BW$5:$BX$74,2)))))))))),0)</f>
        <v>0</v>
      </c>
      <c r="W7" s="65">
        <v>5173</v>
      </c>
      <c r="X7" s="66">
        <f>IFERROR(IF(W7="",0,IF(AND($H7="м",$J7=10),VLOOKUP(W7,[2]Лист1!$A$5:$B$75,2,FALSE),IF(AND($H7="м",$J7=11),VLOOKUP(W7,[2]Лист1!$U$5:$V$75,2,FALSE),IF(AND($H7="м",$J7=12),VLOOKUP(W7,[2]Лист1!$AN$5:$AO$75,2,FALSE),IF(AND($H7="м",$J7=13),VLOOKUP(W7,[2]Лист1!$BG$5:$BH$75,2,FALSE),IF(AND($H7="ж",$J7=10),VLOOKUP(W7,[2]Лист1!$J$5:$K$75,2,FALSE),IF(AND($H7="ж",$J7=11),VLOOKUP(W7,[2]Лист1!$AD$5:$AE$75,2,FALSE),IF(AND($H7="ж",$J7=12),VLOOKUP(W7,[2]Лист1!$AW$5:$AX$75,2,FALSE),IF(AND($H7="ж",$J7=13),VLOOKUP(W7,[2]Лист1!$BP$5:$BQ$75,2,FALSE)))))))))),IF(W7="",0,IF(AND($H7="м",$J7=10),VLOOKUP(W7,[2]Лист1!$A$5:$B$75,2),IF(AND($H7="м",$J7=11),VLOOKUP(W7,[2]Лист1!$U$5:$V$75,2),IF(AND($H7="м",$J7=12),VLOOKUP(W7,[2]Лист1!$AN$5:$AO$75,2),IF(AND($H7="м",$J7=13),VLOOKUP(W7,[2]Лист1!$BG$5:$BH$75,2),IF(AND($H7="ж",$J7=10),VLOOKUP(W7,[2]Лист1!$J$5:$K$75,2),IF(AND($H7="ж",$J7=11),VLOOKUP(W7,[2]Лист1!$AD$5:$AE$75,2),IF(AND($H7="ж",$J7=12),VLOOKUP(W7,[2]Лист1!$AW$5:$AX$75,2),IF(AND($H7="ж",$J7=13),VLOOKUP(W7,[2]Лист1!$BP$5:$BQ$75,2))))))))))-1)</f>
        <v>19</v>
      </c>
      <c r="Y7" s="69">
        <f t="shared" si="6"/>
        <v>129</v>
      </c>
      <c r="Z7" s="155"/>
      <c r="AA7" s="153"/>
      <c r="AB7" t="str">
        <f t="shared" si="0"/>
        <v>5</v>
      </c>
      <c r="AC7" t="str">
        <f t="shared" si="1"/>
        <v>173</v>
      </c>
      <c r="AD7" t="str">
        <f t="shared" si="2"/>
        <v>17</v>
      </c>
      <c r="AE7" t="str">
        <f t="shared" si="3"/>
        <v>3</v>
      </c>
    </row>
    <row r="8" spans="1:31" ht="23.45" customHeight="1" x14ac:dyDescent="0.4">
      <c r="A8" s="70"/>
      <c r="B8" s="62">
        <v>4</v>
      </c>
      <c r="C8" s="49" t="s">
        <v>154</v>
      </c>
      <c r="D8" s="63" t="s">
        <v>239</v>
      </c>
      <c r="E8" s="21" t="s">
        <v>240</v>
      </c>
      <c r="F8" s="21" t="s">
        <v>241</v>
      </c>
      <c r="G8" s="64" t="str">
        <f t="shared" si="4"/>
        <v>Яптунэ Адриан</v>
      </c>
      <c r="H8" s="16" t="s">
        <v>16</v>
      </c>
      <c r="I8" s="131">
        <v>40754</v>
      </c>
      <c r="J8" s="16">
        <f t="shared" si="5"/>
        <v>11</v>
      </c>
      <c r="K8" s="65">
        <v>134</v>
      </c>
      <c r="L8" s="66">
        <f>IF(K8&lt;100,0,IF(K8="",0,IF(AND($H8="м",J8=10),VLOOKUP(K8,[2]Лист1!$C$5:$I$74,7),IF(AND($H8="м",J8=11),VLOOKUP(K8,[2]Лист1!$W$5:$AC$74,7),IF(AND($H8="м",J8=12),VLOOKUP(K8,[2]Лист1!$AP$5:$AV$74,7),IF(AND($H8="м",J8=13),VLOOKUP(K8,[2]Лист1!$BI$5:$BO$74,7),IF(AND($H8="ж",J8=10),VLOOKUP(K8,[2]Лист1!$L$5:$R$74,7),IF(AND($H8="ж",J8=11),VLOOKUP(K8,[2]Лист1!$AF$5:$AL$74,7),IF(AND($H8="ж",J8=12),VLOOKUP(K8,[2]Лист1!$AY$5:$BE$74,7),IF(AND($H8="ж",J8=13),VLOOKUP(K8,[2]Лист1!$BR$5:$BX$74,7)))))))))))</f>
        <v>9</v>
      </c>
      <c r="M8" s="65">
        <v>61</v>
      </c>
      <c r="N8" s="66">
        <f>IF(M8="",0,IF(AND($H8="м",$J8=10),VLOOKUP(M8,[2]Лист1!$E$5:$F$75,2),IF(AND($H8="м",$J8=11),VLOOKUP(M8,[2]Лист1!$Y$5:$Z$75,2),IF(AND($H8="м",$J8=12),VLOOKUP(M8,[2]Лист1!$AR$5:$AS$75,2),IF(AND($H8="м",$J8=13),VLOOKUP(M8,[2]Лист1!$BK$5:$BL$75,2),IF(AND($H8="ж",$J8=10),VLOOKUP(M8,[2]Лист1!$M$5:$N$75,2),IF(AND($H8="ж",$J8=11),VLOOKUP(M8,[2]Лист1!$AH$5:$AI$75,2),IF(AND($H8="ж",$J8=12),VLOOKUP(M8,[2]Лист1!$BA$5:$BB$75,2),IF(AND($H8="ж",$J8=13),VLOOKUP(M8,[2]Лист1!$BT$5:$BU$75,2))))))))))</f>
        <v>20</v>
      </c>
      <c r="O8" s="68">
        <v>22</v>
      </c>
      <c r="P8" s="66">
        <f>IF(O8="",0,IF(AND($H8="м",$J8=10),VLOOKUP(O8,[2]Лист1!$D$5:$I$74,6),IF(AND($H8="м",$J8=11),VLOOKUP(O8,[2]Лист1!$X$5:$AC$74,6),IF(AND($H8="м",$J8=12),VLOOKUP(O8,[2]Лист1!$AQ$5:$AV$74,6),IF(AND($H8="м",$J8=13),VLOOKUP(O8,[2]Лист1!$BO$5:$BBJ$74,6),IF(AND($H8="ж",$J8=10),VLOOKUP(O8,[2]Лист1!$M$5:$R$74,6),IF(AND($H8="ж",$J8=11),VLOOKUP(O8,[2]Лист1!$AG$5:$AL$74,6),IF(AND($H8="ж",$J8=12),VLOOKUP(O8,[2]Лист1!$AZ$5:$BE$74,6),IF(AND($H8="ж",$J8=13),VLOOKUP(O8,[2]Лист1!$BS$5:$BX$74,6))))))))))</f>
        <v>33</v>
      </c>
      <c r="Q8" s="68">
        <v>10</v>
      </c>
      <c r="R8" s="66">
        <f>IFERROR(IF(Q8="",0,IF(AND($H8="м",$J8=10),VLOOKUP(Q8,[2]Лист1!$G$5:$I$74,3),IF(AND($H8="м",$J8=11),VLOOKUP(Q8,[2]Лист1!$AA$5:$AC$74,3),IF(AND($H8="м",$J8=12),VLOOKUP(Q8,[2]Лист1!$AT$5:$AV$74,3),IF(AND($H8="м",$J8=13),VLOOKUP(Q8,[2]Лист1!$BM$5:$BBJ$74,3),IF(AND($H8="ж",$J8=10),VLOOKUP(Q8,[2]Лист1!$P$5:$R$74,3),IF(AND($H8="ж",$J8=11),VLOOKUP(Q8,[2]Лист1!$AJ$5:$AL$74,3),IF(AND($H8="ж",$J8=12),VLOOKUP(Q8,[2]Лист1!$BC$5:$BE$74,3),IF(AND($H8="ж",$J8=13),VLOOKUP(Q8,[2]Лист1!$BM$5:$BX$74,3)))))))))),0)</f>
        <v>42</v>
      </c>
      <c r="S8" s="68">
        <v>0</v>
      </c>
      <c r="T8" s="66">
        <f>IFERROR(IF(S8="",0,IF(AND($H8="м",$J8=10),VLOOKUP(S8,[2]Лист1!$H$5:$I$74,2),IF(AND($H8="м",$J8=11),VLOOKUP(S8,[2]Лист1!$AB$5:$AC$74,2),IF(AND($H8="м",$J8=12),VLOOKUP(S8,[2]Лист1!$AU$5:$AV$74,2),IF(AND($H8="м",$J8=13),VLOOKUP(S8,[2]Лист1!$BN$5:$BBJ$74,2),IF(AND($H8="ж",$J8=10),VLOOKUP(S8,[2]Лист1!$P$5:$R$74,3),IF(AND($H8="ж",$J8=11),VLOOKUP(S8,[2]Лист1!$AJ$5:$AL$74,3),IF(AND($H8="ж",$J8=12),VLOOKUP(S8,[2]Лист1!$BC$5:$BE$74,3),IF(AND($H8="ж",$J8=13),VLOOKUP(S8,[2]Лист1!$BM$5:$BX$74,3)))))))))),0)</f>
        <v>0</v>
      </c>
      <c r="U8" s="68"/>
      <c r="V8" s="66">
        <f>IFERROR(IF(U8="",0,IF(AND($H8="м",$J8=10),VLOOKUP(U8,[2]Лист1!$H$5:$I$74,2),IF(AND($H8="м",$J8=11),VLOOKUP(U8,[2]Лист1!$AB$5:$AC$74,2),IF(AND($H8="м",$J8=12),VLOOKUP(U8,[2]Лист1!$AU$5:$AV$74,2),IF(AND($H8="м",$J8=13),VLOOKUP(U8,[2]Лист1!$BN$5:$BBJ$74,2),IF(AND($H8="ж",$J8=10),VLOOKUP(U8,[2]Лист1!$Q$5:$R$74,2),IF(AND($H8="ж",$J8=11),VLOOKUP(U8,[2]Лист1!$AK$5:$AL$74,2),IF(AND($H8="ж",$J8=12),VLOOKUP(U8,[2]Лист1!$BD$5:$BE$74,2),IF(AND($H8="ж",$J8=13),VLOOKUP(U8,[2]Лист1!$BW$5:$BX$74,2)))))))))),0)</f>
        <v>0</v>
      </c>
      <c r="W8" s="65">
        <v>5167</v>
      </c>
      <c r="X8" s="66">
        <f>IFERROR(IF(W8="",0,IF(AND($H8="м",$J8=10),VLOOKUP(W8,[2]Лист1!$A$5:$B$75,2,FALSE),IF(AND($H8="м",$J8=11),VLOOKUP(W8,[2]Лист1!$U$5:$V$75,2,FALSE),IF(AND($H8="м",$J8=12),VLOOKUP(W8,[2]Лист1!$AN$5:$AO$75,2,FALSE),IF(AND($H8="м",$J8=13),VLOOKUP(W8,[2]Лист1!$BG$5:$BH$75,2,FALSE),IF(AND($H8="ж",$J8=10),VLOOKUP(W8,[2]Лист1!$J$5:$K$75,2,FALSE),IF(AND($H8="ж",$J8=11),VLOOKUP(W8,[2]Лист1!$AD$5:$AE$75,2,FALSE),IF(AND($H8="ж",$J8=12),VLOOKUP(W8,[2]Лист1!$AW$5:$AX$75,2,FALSE),IF(AND($H8="ж",$J8=13),VLOOKUP(W8,[2]Лист1!$BP$5:$BQ$75,2,FALSE)))))))))),IF(W8="",0,IF(AND($H8="м",$J8=10),VLOOKUP(W8,[2]Лист1!$A$5:$B$75,2),IF(AND($H8="м",$J8=11),VLOOKUP(W8,[2]Лист1!$U$5:$V$75,2),IF(AND($H8="м",$J8=12),VLOOKUP(W8,[2]Лист1!$AN$5:$AO$75,2),IF(AND($H8="м",$J8=13),VLOOKUP(W8,[2]Лист1!$BG$5:$BH$75,2),IF(AND($H8="ж",$J8=10),VLOOKUP(W8,[2]Лист1!$J$5:$K$75,2),IF(AND($H8="ж",$J8=11),VLOOKUP(W8,[2]Лист1!$AD$5:$AE$75,2),IF(AND($H8="ж",$J8=12),VLOOKUP(W8,[2]Лист1!$AW$5:$AX$75,2),IF(AND($H8="ж",$J8=13),VLOOKUP(W8,[2]Лист1!$BP$5:$BQ$75,2))))))))))-1)</f>
        <v>19</v>
      </c>
      <c r="Y8" s="69">
        <f t="shared" si="6"/>
        <v>123</v>
      </c>
      <c r="Z8" s="155"/>
      <c r="AA8" s="153"/>
      <c r="AB8" t="str">
        <f t="shared" si="0"/>
        <v>5</v>
      </c>
      <c r="AC8" t="str">
        <f t="shared" si="1"/>
        <v>167</v>
      </c>
      <c r="AD8" t="str">
        <f t="shared" si="2"/>
        <v>16</v>
      </c>
      <c r="AE8" t="str">
        <f t="shared" si="3"/>
        <v>7</v>
      </c>
    </row>
    <row r="9" spans="1:31" ht="23.45" customHeight="1" x14ac:dyDescent="0.4">
      <c r="A9" s="70"/>
      <c r="B9" s="71">
        <v>5</v>
      </c>
      <c r="C9" s="49" t="s">
        <v>155</v>
      </c>
      <c r="D9" s="63" t="s">
        <v>237</v>
      </c>
      <c r="E9" s="21" t="s">
        <v>242</v>
      </c>
      <c r="F9" s="21" t="s">
        <v>243</v>
      </c>
      <c r="G9" s="64" t="s">
        <v>387</v>
      </c>
      <c r="H9" s="16" t="s">
        <v>16</v>
      </c>
      <c r="I9" s="141">
        <v>40823</v>
      </c>
      <c r="J9" s="16">
        <f t="shared" si="5"/>
        <v>11</v>
      </c>
      <c r="K9" s="65">
        <v>138</v>
      </c>
      <c r="L9" s="66">
        <f>IF(K9&lt;100,0,IF(K9="",0,IF(AND($H9="м",J9=10),VLOOKUP(K9,[2]Лист1!$C$5:$I$74,7),IF(AND($H9="м",J9=11),VLOOKUP(K9,[2]Лист1!$W$5:$AC$74,7),IF(AND($H9="м",J9=12),VLOOKUP(K9,[2]Лист1!$AP$5:$AV$74,7),IF(AND($H9="м",J9=13),VLOOKUP(K9,[2]Лист1!$BI$5:$BO$74,7),IF(AND($H9="ж",J9=10),VLOOKUP(K9,[2]Лист1!$L$5:$R$74,7),IF(AND($H9="ж",J9=11),VLOOKUP(K9,[2]Лист1!$AF$5:$AL$74,7),IF(AND($H9="ж",J9=12),VLOOKUP(K9,[2]Лист1!$AY$5:$BE$74,7),IF(AND($H9="ж",J9=13),VLOOKUP(K9,[2]Лист1!$BR$5:$BX$74,7)))))))))))</f>
        <v>10</v>
      </c>
      <c r="M9" s="65">
        <v>67</v>
      </c>
      <c r="N9" s="66">
        <f>IF(M9="",0,IF(AND($H9="м",$J9=10),VLOOKUP(M9,[2]Лист1!$E$5:$F$75,2),IF(AND($H9="м",$J9=11),VLOOKUP(M9,[2]Лист1!$Y$5:$Z$75,2),IF(AND($H9="м",$J9=12),VLOOKUP(M9,[2]Лист1!$AR$5:$AS$75,2),IF(AND($H9="м",$J9=13),VLOOKUP(M9,[2]Лист1!$BK$5:$BL$75,2),IF(AND($H9="ж",$J9=10),VLOOKUP(M9,[2]Лист1!$M$5:$N$75,2),IF(AND($H9="ж",$J9=11),VLOOKUP(M9,[2]Лист1!$AH$5:$AI$75,2),IF(AND($H9="ж",$J9=12),VLOOKUP(M9,[2]Лист1!$BA$5:$BB$75,2),IF(AND($H9="ж",$J9=13),VLOOKUP(M9,[2]Лист1!$BT$5:$BU$75,2))))))))))</f>
        <v>5</v>
      </c>
      <c r="O9" s="68">
        <v>21</v>
      </c>
      <c r="P9" s="66">
        <f>IF(O9="",0,IF(AND($H9="м",$J9=10),VLOOKUP(O9,[2]Лист1!$D$5:$I$74,6),IF(AND($H9="м",$J9=11),VLOOKUP(O9,[2]Лист1!$X$5:$AC$74,6),IF(AND($H9="м",$J9=12),VLOOKUP(O9,[2]Лист1!$AQ$5:$AV$74,6),IF(AND($H9="м",$J9=13),VLOOKUP(O9,[2]Лист1!$BO$5:$BBJ$74,6),IF(AND($H9="ж",$J9=10),VLOOKUP(O9,[2]Лист1!$M$5:$R$74,6),IF(AND($H9="ж",$J9=11),VLOOKUP(O9,[2]Лист1!$AG$5:$AL$74,6),IF(AND($H9="ж",$J9=12),VLOOKUP(O9,[2]Лист1!$AZ$5:$BE$74,6),IF(AND($H9="ж",$J9=13),VLOOKUP(O9,[2]Лист1!$BS$5:$BX$74,6))))))))))</f>
        <v>31</v>
      </c>
      <c r="Q9" s="68">
        <v>3</v>
      </c>
      <c r="R9" s="66">
        <f>IFERROR(IF(Q9="",0,IF(AND($H9="м",$J9=10),VLOOKUP(Q9,[2]Лист1!$G$5:$I$74,3),IF(AND($H9="м",$J9=11),VLOOKUP(Q9,[2]Лист1!$AA$5:$AC$74,3),IF(AND($H9="м",$J9=12),VLOOKUP(Q9,[2]Лист1!$AT$5:$AV$74,3),IF(AND($H9="м",$J9=13),VLOOKUP(Q9,[2]Лист1!$BM$5:$BBJ$74,3),IF(AND($H9="ж",$J9=10),VLOOKUP(Q9,[2]Лист1!$P$5:$R$74,3),IF(AND($H9="ж",$J9=11),VLOOKUP(Q9,[2]Лист1!$AJ$5:$AL$74,3),IF(AND($H9="ж",$J9=12),VLOOKUP(Q9,[2]Лист1!$BC$5:$BE$74,3),IF(AND($H9="ж",$J9=13),VLOOKUP(Q9,[2]Лист1!$BM$5:$BX$74,3)))))))))),0)</f>
        <v>18</v>
      </c>
      <c r="S9" s="68">
        <v>0</v>
      </c>
      <c r="T9" s="66">
        <f>IFERROR(IF(S9="",0,IF(AND($H9="м",$J9=10),VLOOKUP(S9,[2]Лист1!$H$5:$I$74,2),IF(AND($H9="м",$J9=11),VLOOKUP(S9,[2]Лист1!$AB$5:$AC$74,2),IF(AND($H9="м",$J9=12),VLOOKUP(S9,[2]Лист1!$AU$5:$AV$74,2),IF(AND($H9="м",$J9=13),VLOOKUP(S9,[2]Лист1!$BN$5:$BBJ$74,2),IF(AND($H9="ж",$J9=10),VLOOKUP(S9,[2]Лист1!$P$5:$R$74,3),IF(AND($H9="ж",$J9=11),VLOOKUP(S9,[2]Лист1!$AJ$5:$AL$74,3),IF(AND($H9="ж",$J9=12),VLOOKUP(S9,[2]Лист1!$BC$5:$BE$74,3),IF(AND($H9="ж",$J9=13),VLOOKUP(S9,[2]Лист1!$BM$5:$BX$74,3)))))))))),0)</f>
        <v>0</v>
      </c>
      <c r="U9" s="68"/>
      <c r="V9" s="66">
        <f>IFERROR(IF(U9="",0,IF(AND($H9="м",$J9=10),VLOOKUP(U9,[2]Лист1!$H$5:$I$74,2),IF(AND($H9="м",$J9=11),VLOOKUP(U9,[2]Лист1!$AB$5:$AC$74,2),IF(AND($H9="м",$J9=12),VLOOKUP(U9,[2]Лист1!$AU$5:$AV$74,2),IF(AND($H9="м",$J9=13),VLOOKUP(U9,[2]Лист1!$BN$5:$BBJ$74,2),IF(AND($H9="ж",$J9=10),VLOOKUP(U9,[2]Лист1!$Q$5:$R$74,2),IF(AND($H9="ж",$J9=11),VLOOKUP(U9,[2]Лист1!$AK$5:$AL$74,2),IF(AND($H9="ж",$J9=12),VLOOKUP(U9,[2]Лист1!$BD$5:$BE$74,2),IF(AND($H9="ж",$J9=13),VLOOKUP(U9,[2]Лист1!$BW$5:$BX$74,2)))))))))),0)</f>
        <v>0</v>
      </c>
      <c r="W9" s="65">
        <v>5162</v>
      </c>
      <c r="X9" s="66">
        <f>IFERROR(IF(W9="",0,IF(AND($H9="м",$J9=10),VLOOKUP(W9,[2]Лист1!$A$5:$B$75,2,FALSE),IF(AND($H9="м",$J9=11),VLOOKUP(W9,[2]Лист1!$U$5:$V$75,2,FALSE),IF(AND($H9="м",$J9=12),VLOOKUP(W9,[2]Лист1!$AN$5:$AO$75,2,FALSE),IF(AND($H9="м",$J9=13),VLOOKUP(W9,[2]Лист1!$BG$5:$BH$75,2,FALSE),IF(AND($H9="ж",$J9=10),VLOOKUP(W9,[2]Лист1!$J$5:$K$75,2,FALSE),IF(AND($H9="ж",$J9=11),VLOOKUP(W9,[2]Лист1!$AD$5:$AE$75,2,FALSE),IF(AND($H9="ж",$J9=12),VLOOKUP(W9,[2]Лист1!$AW$5:$AX$75,2,FALSE),IF(AND($H9="ж",$J9=13),VLOOKUP(W9,[2]Лист1!$BP$5:$BQ$75,2,FALSE)))))))))),IF(W9="",0,IF(AND($H9="м",$J9=10),VLOOKUP(W9,[2]Лист1!$A$5:$B$75,2),IF(AND($H9="м",$J9=11),VLOOKUP(W9,[2]Лист1!$U$5:$V$75,2),IF(AND($H9="м",$J9=12),VLOOKUP(W9,[2]Лист1!$AN$5:$AO$75,2),IF(AND($H9="м",$J9=13),VLOOKUP(W9,[2]Лист1!$BG$5:$BH$75,2),IF(AND($H9="ж",$J9=10),VLOOKUP(W9,[2]Лист1!$J$5:$K$75,2),IF(AND($H9="ж",$J9=11),VLOOKUP(W9,[2]Лист1!$AD$5:$AE$75,2),IF(AND($H9="ж",$J9=12),VLOOKUP(W9,[2]Лист1!$AW$5:$AX$75,2),IF(AND($H9="ж",$J9=13),VLOOKUP(W9,[2]Лист1!$BP$5:$BQ$75,2))))))))))-1)</f>
        <v>19</v>
      </c>
      <c r="Y9" s="69">
        <f t="shared" si="6"/>
        <v>83</v>
      </c>
      <c r="Z9" s="155"/>
      <c r="AA9" s="153"/>
      <c r="AB9" t="str">
        <f t="shared" si="0"/>
        <v>5</v>
      </c>
      <c r="AC9" t="str">
        <f t="shared" si="1"/>
        <v>162</v>
      </c>
      <c r="AD9" t="str">
        <f t="shared" si="2"/>
        <v>16</v>
      </c>
      <c r="AE9" t="str">
        <f t="shared" si="3"/>
        <v>2</v>
      </c>
    </row>
    <row r="10" spans="1:31" ht="23.45" customHeight="1" x14ac:dyDescent="0.4">
      <c r="A10" s="73"/>
      <c r="B10" s="71">
        <v>6</v>
      </c>
      <c r="C10" s="49" t="s">
        <v>156</v>
      </c>
      <c r="D10" s="63" t="s">
        <v>239</v>
      </c>
      <c r="E10" s="21" t="s">
        <v>104</v>
      </c>
      <c r="F10" s="21" t="s">
        <v>238</v>
      </c>
      <c r="G10" s="64" t="str">
        <f t="shared" si="4"/>
        <v>Яптунэ Юрий</v>
      </c>
      <c r="H10" s="16" t="s">
        <v>16</v>
      </c>
      <c r="I10" s="131">
        <v>40345</v>
      </c>
      <c r="J10" s="16">
        <f t="shared" si="5"/>
        <v>12</v>
      </c>
      <c r="K10" s="65">
        <v>154</v>
      </c>
      <c r="L10" s="66">
        <f>IF(K10&lt;100,0,IF(K10="",0,IF(AND($H10="м",J10=10),VLOOKUP(K10,[2]Лист1!$C$5:$I$74,7),IF(AND($H10="м",J10=11),VLOOKUP(K10,[2]Лист1!$W$5:$AC$74,7),IF(AND($H10="м",J10=12),VLOOKUP(K10,[2]Лист1!$AP$5:$AV$74,7),IF(AND($H10="м",J10=13),VLOOKUP(K10,[2]Лист1!$BI$5:$BO$74,7),IF(AND($H10="ж",J10=10),VLOOKUP(K10,[2]Лист1!$L$5:$R$74,7),IF(AND($H10="ж",J10=11),VLOOKUP(K10,[2]Лист1!$AF$5:$AL$74,7),IF(AND($H10="ж",J10=12),VLOOKUP(K10,[2]Лист1!$AY$5:$BE$74,7),IF(AND($H10="ж",J10=13),VLOOKUP(K10,[2]Лист1!$BR$5:$BX$74,7)))))))))))</f>
        <v>13</v>
      </c>
      <c r="M10" s="65">
        <v>56</v>
      </c>
      <c r="N10" s="66">
        <f>IF(M10="",0,IF(AND($H10="м",$J10=10),VLOOKUP(M10,[2]Лист1!$E$5:$F$75,2),IF(AND($H10="м",$J10=11),VLOOKUP(M10,[2]Лист1!$Y$5:$Z$75,2),IF(AND($H10="м",$J10=12),VLOOKUP(M10,[2]Лист1!$AR$5:$AS$75,2),IF(AND($H10="м",$J10=13),VLOOKUP(M10,[2]Лист1!$BK$5:$BL$75,2),IF(AND($H10="ж",$J10=10),VLOOKUP(M10,[2]Лист1!$M$5:$N$75,2),IF(AND($H10="ж",$J10=11),VLOOKUP(M10,[2]Лист1!$AH$5:$AI$75,2),IF(AND($H10="ж",$J10=12),VLOOKUP(M10,[2]Лист1!$BA$5:$BB$75,2),IF(AND($H10="ж",$J10=13),VLOOKUP(M10,[2]Лист1!$BT$5:$BU$75,2))))))))))</f>
        <v>26</v>
      </c>
      <c r="O10" s="68">
        <v>26</v>
      </c>
      <c r="P10" s="66">
        <f>IF(O10="",0,IF(AND($H10="м",$J10=10),VLOOKUP(O10,[2]Лист1!$D$5:$I$74,6),IF(AND($H10="м",$J10=11),VLOOKUP(O10,[2]Лист1!$X$5:$AC$74,6),IF(AND($H10="м",$J10=12),VLOOKUP(O10,[2]Лист1!$AQ$5:$AV$74,6),IF(AND($H10="м",$J10=13),VLOOKUP(O10,[2]Лист1!$BO$5:$BBJ$74,6),IF(AND($H10="ж",$J10=10),VLOOKUP(O10,[2]Лист1!$M$5:$R$74,6),IF(AND($H10="ж",$J10=11),VLOOKUP(O10,[2]Лист1!$AG$5:$AL$74,6),IF(AND($H10="ж",$J10=12),VLOOKUP(O10,[2]Лист1!$AZ$5:$BE$74,6),IF(AND($H10="ж",$J10=13),VLOOKUP(O10,[2]Лист1!$BS$5:$BX$74,6))))))))))</f>
        <v>36</v>
      </c>
      <c r="Q10" s="68">
        <v>11</v>
      </c>
      <c r="R10" s="66">
        <f>IFERROR(IF(Q10="",0,IF(AND($H10="м",$J10=10),VLOOKUP(Q10,[2]Лист1!$G$5:$I$74,3),IF(AND($H10="м",$J10=11),VLOOKUP(Q10,[2]Лист1!$AA$5:$AC$74,3),IF(AND($H10="м",$J10=12),VLOOKUP(Q10,[2]Лист1!$AT$5:$AV$74,3),IF(AND($H10="м",$J10=13),VLOOKUP(Q10,[2]Лист1!$BM$5:$BBJ$74,3),IF(AND($H10="ж",$J10=10),VLOOKUP(Q10,[2]Лист1!$P$5:$R$74,3),IF(AND($H10="ж",$J10=11),VLOOKUP(Q10,[2]Лист1!$AJ$5:$AL$74,3),IF(AND($H10="ж",$J10=12),VLOOKUP(Q10,[2]Лист1!$BC$5:$BE$74,3),IF(AND($H10="ж",$J10=13),VLOOKUP(Q10,[2]Лист1!$BM$5:$BX$74,3)))))))))),0)</f>
        <v>35</v>
      </c>
      <c r="S10" s="68">
        <v>3</v>
      </c>
      <c r="T10" s="66">
        <f>IFERROR(IF(S10="",0,IF(AND($H10="м",$J10=10),VLOOKUP(S10,[2]Лист1!$H$5:$I$74,2),IF(AND($H10="м",$J10=11),VLOOKUP(S10,[2]Лист1!$AB$5:$AC$74,2),IF(AND($H10="м",$J10=12),VLOOKUP(S10,[2]Лист1!$AU$5:$AV$74,2),IF(AND($H10="м",$J10=13),VLOOKUP(S10,[2]Лист1!$BN$5:$BBJ$74,2),IF(AND($H10="ж",$J10=10),VLOOKUP(S10,[2]Лист1!$P$5:$R$74,3),IF(AND($H10="ж",$J10=11),VLOOKUP(S10,[2]Лист1!$AJ$5:$AL$74,3),IF(AND($H10="ж",$J10=12),VLOOKUP(S10,[2]Лист1!$BC$5:$BE$74,3),IF(AND($H10="ж",$J10=13),VLOOKUP(S10,[2]Лист1!$BM$5:$BX$74,3)))))))))),0)</f>
        <v>17</v>
      </c>
      <c r="U10" s="68"/>
      <c r="V10" s="66">
        <f>IFERROR(IF(U10="",0,IF(AND($H10="м",$J10=10),VLOOKUP(U10,[2]Лист1!$H$5:$I$74,2),IF(AND($H10="м",$J10=11),VLOOKUP(U10,[2]Лист1!$AB$5:$AC$74,2),IF(AND($H10="м",$J10=12),VLOOKUP(U10,[2]Лист1!$AU$5:$AV$74,2),IF(AND($H10="м",$J10=13),VLOOKUP(U10,[2]Лист1!$BN$5:$BBJ$74,2),IF(AND($H10="ж",$J10=10),VLOOKUP(U10,[2]Лист1!$Q$5:$R$74,2),IF(AND($H10="ж",$J10=11),VLOOKUP(U10,[2]Лист1!$AK$5:$AL$74,2),IF(AND($H10="ж",$J10=12),VLOOKUP(U10,[2]Лист1!$BD$5:$BE$74,2),IF(AND($H10="ж",$J10=13),VLOOKUP(U10,[2]Лист1!$BW$5:$BX$74,2)))))))))),0)</f>
        <v>0</v>
      </c>
      <c r="W10" s="65">
        <v>4260</v>
      </c>
      <c r="X10" s="66">
        <f>IFERROR(IF(W10="",0,IF(AND($H10="м",$J10=10),VLOOKUP(W10,[2]Лист1!$A$5:$B$75,2,FALSE),IF(AND($H10="м",$J10=11),VLOOKUP(W10,[2]Лист1!$U$5:$V$75,2,FALSE),IF(AND($H10="м",$J10=12),VLOOKUP(W10,[2]Лист1!$AN$5:$AO$75,2,FALSE),IF(AND($H10="м",$J10=13),VLOOKUP(W10,[2]Лист1!$BG$5:$BH$75,2,FALSE),IF(AND($H10="ж",$J10=10),VLOOKUP(W10,[2]Лист1!$J$5:$K$75,2,FALSE),IF(AND($H10="ж",$J10=11),VLOOKUP(W10,[2]Лист1!$AD$5:$AE$75,2,FALSE),IF(AND($H10="ж",$J10=12),VLOOKUP(W10,[2]Лист1!$AW$5:$AX$75,2,FALSE),IF(AND($H10="ж",$J10=13),VLOOKUP(W10,[2]Лист1!$BP$5:$BQ$75,2,FALSE)))))))))),IF(W10="",0,IF(AND($H10="м",$J10=10),VLOOKUP(W10,[2]Лист1!$A$5:$B$75,2),IF(AND($H10="м",$J10=11),VLOOKUP(W10,[2]Лист1!$U$5:$V$75,2),IF(AND($H10="м",$J10=12),VLOOKUP(W10,[2]Лист1!$AN$5:$AO$75,2),IF(AND($H10="м",$J10=13),VLOOKUP(W10,[2]Лист1!$BG$5:$BH$75,2),IF(AND($H10="ж",$J10=10),VLOOKUP(W10,[2]Лист1!$J$5:$K$75,2),IF(AND($H10="ж",$J10=11),VLOOKUP(W10,[2]Лист1!$AD$5:$AE$75,2),IF(AND($H10="ж",$J10=12),VLOOKUP(W10,[2]Лист1!$AW$5:$AX$75,2),IF(AND($H10="ж",$J10=13),VLOOKUP(W10,[2]Лист1!$BP$5:$BQ$75,2))))))))))-1)</f>
        <v>28</v>
      </c>
      <c r="Y10" s="69">
        <f t="shared" si="6"/>
        <v>155</v>
      </c>
      <c r="Z10" s="155"/>
      <c r="AA10" s="153"/>
      <c r="AB10" t="str">
        <f t="shared" si="0"/>
        <v>4</v>
      </c>
      <c r="AC10" t="str">
        <f t="shared" si="1"/>
        <v>260</v>
      </c>
      <c r="AD10" t="str">
        <f t="shared" si="2"/>
        <v>26</v>
      </c>
      <c r="AE10" t="str">
        <f t="shared" si="3"/>
        <v>0</v>
      </c>
    </row>
    <row r="11" spans="1:31" ht="23.45" customHeight="1" x14ac:dyDescent="0.4">
      <c r="A11" s="74"/>
      <c r="B11" s="62">
        <v>7</v>
      </c>
      <c r="C11" s="49" t="s">
        <v>157</v>
      </c>
      <c r="D11" s="63" t="s">
        <v>244</v>
      </c>
      <c r="E11" s="21" t="s">
        <v>245</v>
      </c>
      <c r="F11" s="21" t="s">
        <v>22</v>
      </c>
      <c r="G11" s="64" t="str">
        <f t="shared" si="4"/>
        <v>Судненко Савелий</v>
      </c>
      <c r="H11" s="16" t="s">
        <v>16</v>
      </c>
      <c r="I11" s="131">
        <v>40799</v>
      </c>
      <c r="J11" s="16">
        <f t="shared" si="5"/>
        <v>11</v>
      </c>
      <c r="K11" s="65">
        <v>110</v>
      </c>
      <c r="L11" s="66">
        <f>IF(K11&lt;100,0,IF(K11="",0,IF(AND($H11="м",J11=10),VLOOKUP(K11,[2]Лист1!$C$5:$I$74,7),IF(AND($H11="м",J11=11),VLOOKUP(K11,[2]Лист1!$W$5:$AC$74,7),IF(AND($H11="м",J11=12),VLOOKUP(K11,[2]Лист1!$AP$5:$AV$74,7),IF(AND($H11="м",J11=13),VLOOKUP(K11,[2]Лист1!$BI$5:$BO$74,7),IF(AND($H11="ж",J11=10),VLOOKUP(K11,[2]Лист1!$L$5:$R$74,7),IF(AND($H11="ж",J11=11),VLOOKUP(K11,[2]Лист1!$AF$5:$AL$74,7),IF(AND($H11="ж",J11=12),VLOOKUP(K11,[2]Лист1!$AY$5:$BE$74,7),IF(AND($H11="ж",J11=13),VLOOKUP(K11,[2]Лист1!$BR$5:$BX$74,7)))))))))))</f>
        <v>1</v>
      </c>
      <c r="M11" s="65">
        <v>70</v>
      </c>
      <c r="N11" s="66">
        <f>IF(M11="",0,IF(AND($H11="м",$J11=10),VLOOKUP(M11,[2]Лист1!$E$5:$F$75,2),IF(AND($H11="м",$J11=11),VLOOKUP(M11,[2]Лист1!$Y$5:$Z$75,2),IF(AND($H11="м",$J11=12),VLOOKUP(M11,[2]Лист1!$AR$5:$AS$75,2),IF(AND($H11="м",$J11=13),VLOOKUP(M11,[2]Лист1!$BK$5:$BL$75,2),IF(AND($H11="ж",$J11=10),VLOOKUP(M11,[2]Лист1!$M$5:$N$75,2),IF(AND($H11="ж",$J11=11),VLOOKUP(M11,[2]Лист1!$AH$5:$AI$75,2),IF(AND($H11="ж",$J11=12),VLOOKUP(M11,[2]Лист1!$BA$5:$BB$75,2),IF(AND($H11="ж",$J11=13),VLOOKUP(M11,[2]Лист1!$BT$5:$BU$75,2))))))))))</f>
        <v>0</v>
      </c>
      <c r="O11" s="68">
        <v>29</v>
      </c>
      <c r="P11" s="66">
        <f>IF(O11="",0,IF(AND($H11="м",$J11=10),VLOOKUP(O11,[2]Лист1!$D$5:$I$74,6),IF(AND($H11="м",$J11=11),VLOOKUP(O11,[2]Лист1!$X$5:$AC$74,6),IF(AND($H11="м",$J11=12),VLOOKUP(O11,[2]Лист1!$AQ$5:$AV$74,6),IF(AND($H11="м",$J11=13),VLOOKUP(O11,[2]Лист1!$BO$5:$BBJ$74,6),IF(AND($H11="ж",$J11=10),VLOOKUP(O11,[2]Лист1!$M$5:$R$74,6),IF(AND($H11="ж",$J11=11),VLOOKUP(O11,[2]Лист1!$AG$5:$AL$74,6),IF(AND($H11="ж",$J11=12),VLOOKUP(O11,[2]Лист1!$AZ$5:$BE$74,6),IF(AND($H11="ж",$J11=13),VLOOKUP(O11,[2]Лист1!$BS$5:$BX$74,6))))))))))</f>
        <v>47</v>
      </c>
      <c r="Q11" s="68">
        <v>6</v>
      </c>
      <c r="R11" s="66">
        <f>IFERROR(IF(Q11="",0,IF(AND($H11="м",$J11=10),VLOOKUP(Q11,[2]Лист1!$G$5:$I$74,3),IF(AND($H11="м",$J11=11),VLOOKUP(Q11,[2]Лист1!$AA$5:$AC$74,3),IF(AND($H11="м",$J11=12),VLOOKUP(Q11,[2]Лист1!$AT$5:$AV$74,3),IF(AND($H11="м",$J11=13),VLOOKUP(Q11,[2]Лист1!$BM$5:$BBJ$74,3),IF(AND($H11="ж",$J11=10),VLOOKUP(Q11,[2]Лист1!$P$5:$R$74,3),IF(AND($H11="ж",$J11=11),VLOOKUP(Q11,[2]Лист1!$AJ$5:$AL$74,3),IF(AND($H11="ж",$J11=12),VLOOKUP(Q11,[2]Лист1!$BC$5:$BE$74,3),IF(AND($H11="ж",$J11=13),VLOOKUP(Q11,[2]Лист1!$BM$5:$BX$74,3)))))))))),0)</f>
        <v>27</v>
      </c>
      <c r="S11" s="68">
        <v>0</v>
      </c>
      <c r="T11" s="66">
        <f>IFERROR(IF(S11="",0,IF(AND($H11="м",$J11=10),VLOOKUP(S11,[2]Лист1!$H$5:$I$74,2),IF(AND($H11="м",$J11=11),VLOOKUP(S11,[2]Лист1!$AB$5:$AC$74,2),IF(AND($H11="м",$J11=12),VLOOKUP(S11,[2]Лист1!$AU$5:$AV$74,2),IF(AND($H11="м",$J11=13),VLOOKUP(S11,[2]Лист1!$BN$5:$BBJ$74,2),IF(AND($H11="ж",$J11=10),VLOOKUP(S11,[2]Лист1!$P$5:$R$74,3),IF(AND($H11="ж",$J11=11),VLOOKUP(S11,[2]Лист1!$AJ$5:$AL$74,3),IF(AND($H11="ж",$J11=12),VLOOKUP(S11,[2]Лист1!$BC$5:$BE$74,3),IF(AND($H11="ж",$J11=13),VLOOKUP(S11,[2]Лист1!$BM$5:$BX$74,3)))))))))),0)</f>
        <v>0</v>
      </c>
      <c r="U11" s="68"/>
      <c r="V11" s="66">
        <f>IFERROR(IF(U11="",0,IF(AND($H11="м",$J11=10),VLOOKUP(U11,[2]Лист1!$H$5:$I$74,2),IF(AND($H11="м",$J11=11),VLOOKUP(U11,[2]Лист1!$AB$5:$AC$74,2),IF(AND($H11="м",$J11=12),VLOOKUP(U11,[2]Лист1!$AU$5:$AV$74,2),IF(AND($H11="м",$J11=13),VLOOKUP(U11,[2]Лист1!$BN$5:$BBJ$74,2),IF(AND($H11="ж",$J11=10),VLOOKUP(U11,[2]Лист1!$Q$5:$R$74,2),IF(AND($H11="ж",$J11=11),VLOOKUP(U11,[2]Лист1!$AK$5:$AL$74,2),IF(AND($H11="ж",$J11=12),VLOOKUP(U11,[2]Лист1!$BD$5:$BE$74,2),IF(AND($H11="ж",$J11=13),VLOOKUP(U11,[2]Лист1!$BW$5:$BX$74,2)))))))))),0)</f>
        <v>0</v>
      </c>
      <c r="W11" s="65">
        <v>6150</v>
      </c>
      <c r="X11" s="66">
        <f>IFERROR(IF(W11="",0,IF(AND($H11="м",$J11=10),VLOOKUP(W11,[2]Лист1!$A$5:$B$75,2,FALSE),IF(AND($H11="м",$J11=11),VLOOKUP(W11,[2]Лист1!$U$5:$V$75,2,FALSE),IF(AND($H11="м",$J11=12),VLOOKUP(W11,[2]Лист1!$AN$5:$AO$75,2,FALSE),IF(AND($H11="м",$J11=13),VLOOKUP(W11,[2]Лист1!$BG$5:$BH$75,2,FALSE),IF(AND($H11="ж",$J11=10),VLOOKUP(W11,[2]Лист1!$J$5:$K$75,2,FALSE),IF(AND($H11="ж",$J11=11),VLOOKUP(W11,[2]Лист1!$AD$5:$AE$75,2,FALSE),IF(AND($H11="ж",$J11=12),VLOOKUP(W11,[2]Лист1!$AW$5:$AX$75,2,FALSE),IF(AND($H11="ж",$J11=13),VLOOKUP(W11,[2]Лист1!$BP$5:$BQ$75,2,FALSE)))))))))),IF(W11="",0,IF(AND($H11="м",$J11=10),VLOOKUP(W11,[2]Лист1!$A$5:$B$75,2),IF(AND($H11="м",$J11=11),VLOOKUP(W11,[2]Лист1!$U$5:$V$75,2),IF(AND($H11="м",$J11=12),VLOOKUP(W11,[2]Лист1!$AN$5:$AO$75,2),IF(AND($H11="м",$J11=13),VLOOKUP(W11,[2]Лист1!$BG$5:$BH$75,2),IF(AND($H11="ж",$J11=10),VLOOKUP(W11,[2]Лист1!$J$5:$K$75,2),IF(AND($H11="ж",$J11=11),VLOOKUP(W11,[2]Лист1!$AD$5:$AE$75,2),IF(AND($H11="ж",$J11=12),VLOOKUP(W11,[2]Лист1!$AW$5:$AX$75,2),IF(AND($H11="ж",$J11=13),VLOOKUP(W11,[2]Лист1!$BP$5:$BQ$75,2))))))))))-1)</f>
        <v>6</v>
      </c>
      <c r="Y11" s="69">
        <f t="shared" si="6"/>
        <v>81</v>
      </c>
      <c r="Z11" s="155"/>
      <c r="AA11" s="153"/>
      <c r="AB11" t="str">
        <f t="shared" si="0"/>
        <v>6</v>
      </c>
      <c r="AC11" t="str">
        <f t="shared" si="1"/>
        <v>150</v>
      </c>
      <c r="AD11" t="str">
        <f t="shared" si="2"/>
        <v>15</v>
      </c>
      <c r="AE11" t="str">
        <f t="shared" si="3"/>
        <v>0</v>
      </c>
    </row>
    <row r="12" spans="1:31" ht="23.45" customHeight="1" x14ac:dyDescent="0.4">
      <c r="A12" s="74"/>
      <c r="B12" s="71">
        <v>8</v>
      </c>
      <c r="C12" s="49" t="s">
        <v>158</v>
      </c>
      <c r="D12" s="63" t="s">
        <v>246</v>
      </c>
      <c r="E12" s="21" t="s">
        <v>247</v>
      </c>
      <c r="F12" s="21" t="s">
        <v>248</v>
      </c>
      <c r="G12" s="64" t="str">
        <f t="shared" si="4"/>
        <v>Лампай Василий</v>
      </c>
      <c r="H12" s="16" t="s">
        <v>16</v>
      </c>
      <c r="I12" s="131">
        <v>40792</v>
      </c>
      <c r="J12" s="16">
        <f t="shared" si="5"/>
        <v>11</v>
      </c>
      <c r="K12" s="65">
        <v>155</v>
      </c>
      <c r="L12" s="66">
        <f>IF(K12&lt;100,0,IF(K12="",0,IF(AND($H12="м",J12=10),VLOOKUP(K12,[2]Лист1!$C$5:$I$74,7),IF(AND($H12="м",J12=11),VLOOKUP(K12,[2]Лист1!$W$5:$AC$74,7),IF(AND($H12="м",J12=12),VLOOKUP(K12,[2]Лист1!$AP$5:$AV$74,7),IF(AND($H12="м",J12=13),VLOOKUP(K12,[2]Лист1!$BI$5:$BO$74,7),IF(AND($H12="ж",J12=10),VLOOKUP(K12,[2]Лист1!$L$5:$R$74,7),IF(AND($H12="ж",J12=11),VLOOKUP(K12,[2]Лист1!$AF$5:$AL$74,7),IF(AND($H12="ж",J12=12),VLOOKUP(K12,[2]Лист1!$AY$5:$BE$74,7),IF(AND($H12="ж",J12=13),VLOOKUP(K12,[2]Лист1!$BR$5:$BX$74,7)))))))))))</f>
        <v>17</v>
      </c>
      <c r="M12" s="65">
        <v>64</v>
      </c>
      <c r="N12" s="66">
        <f>IF(M12="",0,IF(AND($H12="м",$J12=10),VLOOKUP(M12,[2]Лист1!$E$5:$F$75,2),IF(AND($H12="м",$J12=11),VLOOKUP(M12,[2]Лист1!$Y$5:$Z$75,2),IF(AND($H12="м",$J12=12),VLOOKUP(M12,[2]Лист1!$AR$5:$AS$75,2),IF(AND($H12="м",$J12=13),VLOOKUP(M12,[2]Лист1!$BK$5:$BL$75,2),IF(AND($H12="ж",$J12=10),VLOOKUP(M12,[2]Лист1!$M$5:$N$75,2),IF(AND($H12="ж",$J12=11),VLOOKUP(M12,[2]Лист1!$AH$5:$AI$75,2),IF(AND($H12="ж",$J12=12),VLOOKUP(M12,[2]Лист1!$BA$5:$BB$75,2),IF(AND($H12="ж",$J12=13),VLOOKUP(M12,[2]Лист1!$BT$5:$BU$75,2))))))))))</f>
        <v>11</v>
      </c>
      <c r="O12" s="68">
        <v>24</v>
      </c>
      <c r="P12" s="66">
        <f>IF(O12="",0,IF(AND($H12="м",$J12=10),VLOOKUP(O12,[2]Лист1!$D$5:$I$74,6),IF(AND($H12="м",$J12=11),VLOOKUP(O12,[2]Лист1!$X$5:$AC$74,6),IF(AND($H12="м",$J12=12),VLOOKUP(O12,[2]Лист1!$AQ$5:$AV$74,6),IF(AND($H12="м",$J12=13),VLOOKUP(O12,[2]Лист1!$BO$5:$BBJ$74,6),IF(AND($H12="ж",$J12=10),VLOOKUP(O12,[2]Лист1!$M$5:$R$74,6),IF(AND($H12="ж",$J12=11),VLOOKUP(O12,[2]Лист1!$AG$5:$AL$74,6),IF(AND($H12="ж",$J12=12),VLOOKUP(O12,[2]Лист1!$AZ$5:$BE$74,6),IF(AND($H12="ж",$J12=13),VLOOKUP(O12,[2]Лист1!$BS$5:$BX$74,6))))))))))</f>
        <v>37</v>
      </c>
      <c r="Q12" s="68">
        <v>5</v>
      </c>
      <c r="R12" s="66">
        <f>IFERROR(IF(Q12="",0,IF(AND($H12="м",$J12=10),VLOOKUP(Q12,[2]Лист1!$G$5:$I$74,3),IF(AND($H12="м",$J12=11),VLOOKUP(Q12,[2]Лист1!$AA$5:$AC$74,3),IF(AND($H12="м",$J12=12),VLOOKUP(Q12,[2]Лист1!$AT$5:$AV$74,3),IF(AND($H12="м",$J12=13),VLOOKUP(Q12,[2]Лист1!$BM$5:$BBJ$74,3),IF(AND($H12="ж",$J12=10),VLOOKUP(Q12,[2]Лист1!$P$5:$R$74,3),IF(AND($H12="ж",$J12=11),VLOOKUP(Q12,[2]Лист1!$AJ$5:$AL$74,3),IF(AND($H12="ж",$J12=12),VLOOKUP(Q12,[2]Лист1!$BC$5:$BE$74,3),IF(AND($H12="ж",$J12=13),VLOOKUP(Q12,[2]Лист1!$BM$5:$BX$74,3)))))))))),0)</f>
        <v>24</v>
      </c>
      <c r="S12" s="68">
        <v>0</v>
      </c>
      <c r="T12" s="66">
        <f>IFERROR(IF(S12="",0,IF(AND($H12="м",$J12=10),VLOOKUP(S12,[2]Лист1!$H$5:$I$74,2),IF(AND($H12="м",$J12=11),VLOOKUP(S12,[2]Лист1!$AB$5:$AC$74,2),IF(AND($H12="м",$J12=12),VLOOKUP(S12,[2]Лист1!$AU$5:$AV$74,2),IF(AND($H12="м",$J12=13),VLOOKUP(S12,[2]Лист1!$BN$5:$BBJ$74,2),IF(AND($H12="ж",$J12=10),VLOOKUP(S12,[2]Лист1!$P$5:$R$74,3),IF(AND($H12="ж",$J12=11),VLOOKUP(S12,[2]Лист1!$AJ$5:$AL$74,3),IF(AND($H12="ж",$J12=12),VLOOKUP(S12,[2]Лист1!$BC$5:$BE$74,3),IF(AND($H12="ж",$J12=13),VLOOKUP(S12,[2]Лист1!$BM$5:$BX$74,3)))))))))),0)</f>
        <v>0</v>
      </c>
      <c r="U12" s="68"/>
      <c r="V12" s="66">
        <f>IFERROR(IF(U12="",0,IF(AND($H12="м",$J12=10),VLOOKUP(U12,[2]Лист1!$H$5:$I$74,2),IF(AND($H12="м",$J12=11),VLOOKUP(U12,[2]Лист1!$AB$5:$AC$74,2),IF(AND($H12="м",$J12=12),VLOOKUP(U12,[2]Лист1!$AU$5:$AV$74,2),IF(AND($H12="м",$J12=13),VLOOKUP(U12,[2]Лист1!$BN$5:$BBJ$74,2),IF(AND($H12="ж",$J12=10),VLOOKUP(U12,[2]Лист1!$Q$5:$R$74,2),IF(AND($H12="ж",$J12=11),VLOOKUP(U12,[2]Лист1!$AK$5:$AL$74,2),IF(AND($H12="ж",$J12=12),VLOOKUP(U12,[2]Лист1!$BD$5:$BE$74,2),IF(AND($H12="ж",$J12=13),VLOOKUP(U12,[2]Лист1!$BW$5:$BX$74,2)))))))))),0)</f>
        <v>0</v>
      </c>
      <c r="W12" s="65">
        <v>5182</v>
      </c>
      <c r="X12" s="66">
        <f>IFERROR(IF(W12="",0,IF(AND($H12="м",$J12=10),VLOOKUP(W12,[2]Лист1!$A$5:$B$75,2,FALSE),IF(AND($H12="м",$J12=11),VLOOKUP(W12,[2]Лист1!$U$5:$V$75,2,FALSE),IF(AND($H12="м",$J12=12),VLOOKUP(W12,[2]Лист1!$AN$5:$AO$75,2,FALSE),IF(AND($H12="м",$J12=13),VLOOKUP(W12,[2]Лист1!$BG$5:$BH$75,2,FALSE),IF(AND($H12="ж",$J12=10),VLOOKUP(W12,[2]Лист1!$J$5:$K$75,2,FALSE),IF(AND($H12="ж",$J12=11),VLOOKUP(W12,[2]Лист1!$AD$5:$AE$75,2,FALSE),IF(AND($H12="ж",$J12=12),VLOOKUP(W12,[2]Лист1!$AW$5:$AX$75,2,FALSE),IF(AND($H12="ж",$J12=13),VLOOKUP(W12,[2]Лист1!$BP$5:$BQ$75,2,FALSE)))))))))),IF(W12="",0,IF(AND($H12="м",$J12=10),VLOOKUP(W12,[2]Лист1!$A$5:$B$75,2),IF(AND($H12="м",$J12=11),VLOOKUP(W12,[2]Лист1!$U$5:$V$75,2),IF(AND($H12="м",$J12=12),VLOOKUP(W12,[2]Лист1!$AN$5:$AO$75,2),IF(AND($H12="м",$J12=13),VLOOKUP(W12,[2]Лист1!$BG$5:$BH$75,2),IF(AND($H12="ж",$J12=10),VLOOKUP(W12,[2]Лист1!$J$5:$K$75,2),IF(AND($H12="ж",$J12=11),VLOOKUP(W12,[2]Лист1!$AD$5:$AE$75,2),IF(AND($H12="ж",$J12=12),VLOOKUP(W12,[2]Лист1!$AW$5:$AX$75,2),IF(AND($H12="ж",$J12=13),VLOOKUP(W12,[2]Лист1!$BP$5:$BQ$75,2))))))))))-1)</f>
        <v>19</v>
      </c>
      <c r="Y12" s="69">
        <f t="shared" si="6"/>
        <v>108</v>
      </c>
      <c r="Z12" s="155"/>
      <c r="AA12" s="153"/>
      <c r="AB12" t="str">
        <f t="shared" si="0"/>
        <v>5</v>
      </c>
      <c r="AC12" t="str">
        <f t="shared" si="1"/>
        <v>182</v>
      </c>
      <c r="AD12" t="str">
        <f t="shared" si="2"/>
        <v>18</v>
      </c>
      <c r="AE12" t="str">
        <f t="shared" si="3"/>
        <v>2</v>
      </c>
    </row>
    <row r="13" spans="1:31" ht="23.45" customHeight="1" x14ac:dyDescent="0.4">
      <c r="A13" s="74"/>
      <c r="B13" s="71">
        <v>9</v>
      </c>
      <c r="C13" s="49" t="s">
        <v>159</v>
      </c>
      <c r="D13" s="63" t="s">
        <v>249</v>
      </c>
      <c r="E13" s="21" t="s">
        <v>250</v>
      </c>
      <c r="F13" s="21" t="s">
        <v>21</v>
      </c>
      <c r="G13" s="64" t="str">
        <f t="shared" si="4"/>
        <v>Пальчина Нина</v>
      </c>
      <c r="H13" s="16" t="s">
        <v>15</v>
      </c>
      <c r="I13" s="131">
        <v>40936</v>
      </c>
      <c r="J13" s="16">
        <f t="shared" si="5"/>
        <v>11</v>
      </c>
      <c r="K13" s="65">
        <v>128</v>
      </c>
      <c r="L13" s="66">
        <f>IF(K13&lt;100,0,IF(K13="",0,IF(AND($H13="м",J13=10),VLOOKUP(K13,[2]Лист1!$C$5:$I$74,7),IF(AND($H13="м",J13=11),VLOOKUP(K13,[2]Лист1!$W$5:$AC$74,7),IF(AND($H13="м",J13=12),VLOOKUP(K13,[2]Лист1!$AP$5:$AV$74,7),IF(AND($H13="м",J13=13),VLOOKUP(K13,[2]Лист1!$BI$5:$BO$74,7),IF(AND($H13="ж",J13=10),VLOOKUP(K13,[2]Лист1!$L$5:$R$74,7),IF(AND($H13="ж",J13=11),VLOOKUP(K13,[2]Лист1!$AF$5:$AL$74,7),IF(AND($H13="ж",J13=12),VLOOKUP(K13,[2]Лист1!$AY$5:$BE$74,7),IF(AND($H13="ж",J13=13),VLOOKUP(K13,[2]Лист1!$BR$5:$BX$74,7)))))))))))</f>
        <v>14</v>
      </c>
      <c r="M13" s="65">
        <v>67</v>
      </c>
      <c r="N13" s="66">
        <f>IF(M13="",0,IF(AND($H13="м",$J13=10),VLOOKUP(M13,[2]Лист1!$E$5:$F$75,2),IF(AND($H13="м",$J13=11),VLOOKUP(M13,[2]Лист1!$Y$5:$Z$75,2),IF(AND($H13="м",$J13=12),VLOOKUP(M13,[2]Лист1!$AR$5:$AS$75,2),IF(AND($H13="м",$J13=13),VLOOKUP(M13,[2]Лист1!$BK$5:$BL$75,2),IF(AND($H13="ж",$J13=10),VLOOKUP(M13,[2]Лист1!$M$5:$N$75,2),IF(AND($H13="ж",$J13=11),VLOOKUP(M13,[2]Лист1!$AH$5:$AI$75,2),IF(AND($H13="ж",$J13=12),VLOOKUP(M13,[2]Лист1!$BA$5:$BB$75,2),IF(AND($H13="ж",$J13=13),VLOOKUP(M13,[2]Лист1!$BT$5:$BU$75,2))))))))))</f>
        <v>9</v>
      </c>
      <c r="O13" s="68">
        <v>29</v>
      </c>
      <c r="P13" s="66">
        <f>IF(O13="",0,IF(AND($H13="м",$J13=10),VLOOKUP(O13,[2]Лист1!$D$5:$I$74,6),IF(AND($H13="м",$J13=11),VLOOKUP(O13,[2]Лист1!$X$5:$AC$74,6),IF(AND($H13="м",$J13=12),VLOOKUP(O13,[2]Лист1!$AQ$5:$AV$74,6),IF(AND($H13="м",$J13=13),VLOOKUP(O13,[2]Лист1!$BO$5:$BBJ$74,6),IF(AND($H13="ж",$J13=10),VLOOKUP(O13,[2]Лист1!$M$5:$R$74,6),IF(AND($H13="ж",$J13=11),VLOOKUP(O13,[2]Лист1!$AG$5:$AL$74,6),IF(AND($H13="ж",$J13=12),VLOOKUP(O13,[2]Лист1!$AZ$5:$BE$74,6),IF(AND($H13="ж",$J13=13),VLOOKUP(O13,[2]Лист1!$BS$5:$BX$74,6))))))))))</f>
        <v>54</v>
      </c>
      <c r="Q13" s="68">
        <v>5</v>
      </c>
      <c r="R13" s="66">
        <f>IFERROR(IF(Q13="",0,IF(AND($H13="м",$J13=10),VLOOKUP(Q13,[2]Лист1!$G$5:$I$74,3),IF(AND($H13="м",$J13=11),VLOOKUP(Q13,[2]Лист1!$AA$5:$AC$74,3),IF(AND($H13="м",$J13=12),VLOOKUP(Q13,[2]Лист1!$AT$5:$AV$74,3),IF(AND($H13="м",$J13=13),VLOOKUP(Q13,[2]Лист1!$BM$5:$BBJ$74,3),IF(AND($H13="ж",$J13=10),VLOOKUP(Q13,[2]Лист1!$P$5:$R$74,3),IF(AND($H13="ж",$J13=11),VLOOKUP(Q13,[2]Лист1!$AJ$5:$AL$74,3),IF(AND($H13="ж",$J13=12),VLOOKUP(Q13,[2]Лист1!$BC$5:$BE$74,3),IF(AND($H13="ж",$J13=13),VLOOKUP(Q13,[2]Лист1!$BM$5:$BX$74,3)))))))))),0)</f>
        <v>13</v>
      </c>
      <c r="S13" s="68"/>
      <c r="T13" s="66">
        <f>IFERROR(IF(S13="",0,IF(AND($H13="м",$J13=10),VLOOKUP(S13,[2]Лист1!$H$5:$I$74,2),IF(AND($H13="м",$J13=11),VLOOKUP(S13,[2]Лист1!$AB$5:$AC$74,2),IF(AND($H13="м",$J13=12),VLOOKUP(S13,[2]Лист1!$AU$5:$AV$74,2),IF(AND($H13="м",$J13=13),VLOOKUP(S13,[2]Лист1!$BN$5:$BBJ$74,2),IF(AND($H13="ж",$J13=10),VLOOKUP(S13,[2]Лист1!$P$5:$R$74,3),IF(AND($H13="ж",$J13=11),VLOOKUP(S13,[2]Лист1!$AJ$5:$AL$74,3),IF(AND($H13="ж",$J13=12),VLOOKUP(S13,[2]Лист1!$BC$5:$BE$74,3),IF(AND($H13="ж",$J13=13),VLOOKUP(S13,[2]Лист1!$BM$5:$BX$74,3)))))))))),0)</f>
        <v>0</v>
      </c>
      <c r="U13" s="68">
        <v>6</v>
      </c>
      <c r="V13" s="66">
        <f>IFERROR(IF(U13="",0,IF(AND($H13="м",$J13=10),VLOOKUP(U13,[2]Лист1!$H$5:$I$74,2),IF(AND($H13="м",$J13=11),VLOOKUP(U13,[2]Лист1!$AB$5:$AC$74,2),IF(AND($H13="м",$J13=12),VLOOKUP(U13,[2]Лист1!$AU$5:$AV$74,2),IF(AND($H13="м",$J13=13),VLOOKUP(U13,[2]Лист1!$BN$5:$BBJ$74,2),IF(AND($H13="ж",$J13=10),VLOOKUP(U13,[2]Лист1!$Q$5:$R$74,2),IF(AND($H13="ж",$J13=11),VLOOKUP(U13,[2]Лист1!$AK$5:$AL$74,2),IF(AND($H13="ж",$J13=12),VLOOKUP(U13,[2]Лист1!$BD$5:$BE$74,2),IF(AND($H13="ж",$J13=13),VLOOKUP(U13,[2]Лист1!$BW$5:$BX$74,2)))))))))),0)</f>
        <v>12</v>
      </c>
      <c r="W13" s="65">
        <v>6012</v>
      </c>
      <c r="X13" s="66">
        <f>IFERROR(IF(W13="",0,IF(AND($H13="м",$J13=10),VLOOKUP(W13,[2]Лист1!$A$5:$B$75,2,FALSE),IF(AND($H13="м",$J13=11),VLOOKUP(W13,[2]Лист1!$U$5:$V$75,2,FALSE),IF(AND($H13="м",$J13=12),VLOOKUP(W13,[2]Лист1!$AN$5:$AO$75,2,FALSE),IF(AND($H13="м",$J13=13),VLOOKUP(W13,[2]Лист1!$BG$5:$BH$75,2,FALSE),IF(AND($H13="ж",$J13=10),VLOOKUP(W13,[2]Лист1!$J$5:$K$75,2,FALSE),IF(AND($H13="ж",$J13=11),VLOOKUP(W13,[2]Лист1!$AD$5:$AE$75,2,FALSE),IF(AND($H13="ж",$J13=12),VLOOKUP(W13,[2]Лист1!$AW$5:$AX$75,2,FALSE),IF(AND($H13="ж",$J13=13),VLOOKUP(W13,[2]Лист1!$BP$5:$BQ$75,2,FALSE)))))))))),IF(W13="",0,IF(AND($H13="м",$J13=10),VLOOKUP(W13,[2]Лист1!$A$5:$B$75,2),IF(AND($H13="м",$J13=11),VLOOKUP(W13,[2]Лист1!$U$5:$V$75,2),IF(AND($H13="м",$J13=12),VLOOKUP(W13,[2]Лист1!$AN$5:$AO$75,2),IF(AND($H13="м",$J13=13),VLOOKUP(W13,[2]Лист1!$BG$5:$BH$75,2),IF(AND($H13="ж",$J13=10),VLOOKUP(W13,[2]Лист1!$J$5:$K$75,2),IF(AND($H13="ж",$J13=11),VLOOKUP(W13,[2]Лист1!$AD$5:$AE$75,2),IF(AND($H13="ж",$J13=12),VLOOKUP(W13,[2]Лист1!$AW$5:$AX$75,2),IF(AND($H13="ж",$J13=13),VLOOKUP(W13,[2]Лист1!$BP$5:$BQ$75,2))))))))))-1)</f>
        <v>14</v>
      </c>
      <c r="Y13" s="69">
        <f t="shared" si="6"/>
        <v>116</v>
      </c>
      <c r="Z13" s="154">
        <f>SUM(LARGE(Y13:Y20,{1,2,3,4,5,6,7}))</f>
        <v>1041</v>
      </c>
      <c r="AA13" s="153"/>
      <c r="AB13" t="str">
        <f t="shared" si="0"/>
        <v>6</v>
      </c>
      <c r="AC13" t="str">
        <f t="shared" si="1"/>
        <v>012</v>
      </c>
      <c r="AD13" t="str">
        <f t="shared" si="2"/>
        <v>01</v>
      </c>
      <c r="AE13" t="str">
        <f t="shared" si="3"/>
        <v>2</v>
      </c>
    </row>
    <row r="14" spans="1:31" ht="23.45" customHeight="1" x14ac:dyDescent="0.4">
      <c r="A14" s="74"/>
      <c r="B14" s="62">
        <v>10</v>
      </c>
      <c r="C14" s="49" t="s">
        <v>160</v>
      </c>
      <c r="D14" s="63" t="s">
        <v>249</v>
      </c>
      <c r="E14" s="21" t="s">
        <v>251</v>
      </c>
      <c r="F14" s="21" t="s">
        <v>252</v>
      </c>
      <c r="G14" s="64" t="str">
        <f t="shared" si="4"/>
        <v>Пальчина Анастасия</v>
      </c>
      <c r="H14" s="16" t="s">
        <v>15</v>
      </c>
      <c r="I14" s="131">
        <v>40929</v>
      </c>
      <c r="J14" s="16">
        <f t="shared" si="5"/>
        <v>11</v>
      </c>
      <c r="K14" s="65">
        <v>140</v>
      </c>
      <c r="L14" s="66">
        <f>IF(K14&lt;100,0,IF(K14="",0,IF(AND($H14="м",J14=10),VLOOKUP(K14,[2]Лист1!$C$5:$I$74,7),IF(AND($H14="м",J14=11),VLOOKUP(K14,[2]Лист1!$W$5:$AC$74,7),IF(AND($H14="м",J14=12),VLOOKUP(K14,[2]Лист1!$AP$5:$AV$74,7),IF(AND($H14="м",J14=13),VLOOKUP(K14,[2]Лист1!$BI$5:$BO$74,7),IF(AND($H14="ж",J14=10),VLOOKUP(K14,[2]Лист1!$L$5:$R$74,7),IF(AND($H14="ж",J14=11),VLOOKUP(K14,[2]Лист1!$AF$5:$AL$74,7),IF(AND($H14="ж",J14=12),VLOOKUP(K14,[2]Лист1!$AY$5:$BE$74,7),IF(AND($H14="ж",J14=13),VLOOKUP(K14,[2]Лист1!$BR$5:$BX$74,7)))))))))))</f>
        <v>20</v>
      </c>
      <c r="M14" s="65">
        <v>68</v>
      </c>
      <c r="N14" s="66">
        <f>IF(M14="",0,IF(AND($H14="м",$J14=10),VLOOKUP(M14,[2]Лист1!$E$5:$F$75,2),IF(AND($H14="м",$J14=11),VLOOKUP(M14,[2]Лист1!$Y$5:$Z$75,2),IF(AND($H14="м",$J14=12),VLOOKUP(M14,[2]Лист1!$AR$5:$AS$75,2),IF(AND($H14="м",$J14=13),VLOOKUP(M14,[2]Лист1!$BK$5:$BL$75,2),IF(AND($H14="ж",$J14=10),VLOOKUP(M14,[2]Лист1!$M$5:$N$75,2),IF(AND($H14="ж",$J14=11),VLOOKUP(M14,[2]Лист1!$AH$5:$AI$75,2),IF(AND($H14="ж",$J14=12),VLOOKUP(M14,[2]Лист1!$BA$5:$BB$75,2),IF(AND($H14="ж",$J14=13),VLOOKUP(M14,[2]Лист1!$BT$5:$BU$75,2))))))))))</f>
        <v>7</v>
      </c>
      <c r="O14" s="68">
        <v>30</v>
      </c>
      <c r="P14" s="66">
        <f>IF(O14="",0,IF(AND($H14="м",$J14=10),VLOOKUP(O14,[2]Лист1!$D$5:$I$74,6),IF(AND($H14="м",$J14=11),VLOOKUP(O14,[2]Лист1!$X$5:$AC$74,6),IF(AND($H14="м",$J14=12),VLOOKUP(O14,[2]Лист1!$AQ$5:$AV$74,6),IF(AND($H14="м",$J14=13),VLOOKUP(O14,[2]Лист1!$BO$5:$BBJ$74,6),IF(AND($H14="ж",$J14=10),VLOOKUP(O14,[2]Лист1!$M$5:$R$74,6),IF(AND($H14="ж",$J14=11),VLOOKUP(O14,[2]Лист1!$AG$5:$AL$74,6),IF(AND($H14="ж",$J14=12),VLOOKUP(O14,[2]Лист1!$AZ$5:$BE$74,6),IF(AND($H14="ж",$J14=13),VLOOKUP(O14,[2]Лист1!$BS$5:$BX$74,6))))))))))</f>
        <v>56</v>
      </c>
      <c r="Q14" s="68">
        <v>21</v>
      </c>
      <c r="R14" s="66">
        <f>IFERROR(IF(Q14="",0,IF(AND($H14="м",$J14=10),VLOOKUP(Q14,[2]Лист1!$G$5:$I$74,3),IF(AND($H14="м",$J14=11),VLOOKUP(Q14,[2]Лист1!$AA$5:$AC$74,3),IF(AND($H14="м",$J14=12),VLOOKUP(Q14,[2]Лист1!$AT$5:$AV$74,3),IF(AND($H14="м",$J14=13),VLOOKUP(Q14,[2]Лист1!$BM$5:$BBJ$74,3),IF(AND($H14="ж",$J14=10),VLOOKUP(Q14,[2]Лист1!$P$5:$R$74,3),IF(AND($H14="ж",$J14=11),VLOOKUP(Q14,[2]Лист1!$AJ$5:$AL$74,3),IF(AND($H14="ж",$J14=12),VLOOKUP(Q14,[2]Лист1!$BC$5:$BE$74,3),IF(AND($H14="ж",$J14=13),VLOOKUP(Q14,[2]Лист1!$BM$5:$BX$74,3)))))))))),0)</f>
        <v>59</v>
      </c>
      <c r="S14" s="68"/>
      <c r="T14" s="66">
        <f>IFERROR(IF(S14="",0,IF(AND($H14="м",$J14=10),VLOOKUP(S14,[2]Лист1!$H$5:$I$74,2),IF(AND($H14="м",$J14=11),VLOOKUP(S14,[2]Лист1!$AB$5:$AC$74,2),IF(AND($H14="м",$J14=12),VLOOKUP(S14,[2]Лист1!$AU$5:$AV$74,2),IF(AND($H14="м",$J14=13),VLOOKUP(S14,[2]Лист1!$BN$5:$BBJ$74,2),IF(AND($H14="ж",$J14=10),VLOOKUP(S14,[2]Лист1!$P$5:$R$74,3),IF(AND($H14="ж",$J14=11),VLOOKUP(S14,[2]Лист1!$AJ$5:$AL$74,3),IF(AND($H14="ж",$J14=12),VLOOKUP(S14,[2]Лист1!$BC$5:$BE$74,3),IF(AND($H14="ж",$J14=13),VLOOKUP(S14,[2]Лист1!$BM$5:$BX$74,3)))))))))),0)</f>
        <v>0</v>
      </c>
      <c r="U14" s="68">
        <v>19</v>
      </c>
      <c r="V14" s="66">
        <f>IFERROR(IF(U14="",0,IF(AND($H14="м",$J14=10),VLOOKUP(U14,[2]Лист1!$H$5:$I$74,2),IF(AND($H14="м",$J14=11),VLOOKUP(U14,[2]Лист1!$AB$5:$AC$74,2),IF(AND($H14="м",$J14=12),VLOOKUP(U14,[2]Лист1!$AU$5:$AV$74,2),IF(AND($H14="м",$J14=13),VLOOKUP(U14,[2]Лист1!$BN$5:$BBJ$74,2),IF(AND($H14="ж",$J14=10),VLOOKUP(U14,[2]Лист1!$Q$5:$R$74,2),IF(AND($H14="ж",$J14=11),VLOOKUP(U14,[2]Лист1!$AK$5:$AL$74,2),IF(AND($H14="ж",$J14=12),VLOOKUP(U14,[2]Лист1!$BD$5:$BE$74,2),IF(AND($H14="ж",$J14=13),VLOOKUP(U14,[2]Лист1!$BW$5:$BX$74,2)))))))))),0)</f>
        <v>38</v>
      </c>
      <c r="W14" s="65">
        <v>5513</v>
      </c>
      <c r="X14" s="66">
        <f>IFERROR(IF(W14="",0,IF(AND($H14="м",$J14=10),VLOOKUP(W14,[2]Лист1!$A$5:$B$75,2,FALSE),IF(AND($H14="м",$J14=11),VLOOKUP(W14,[2]Лист1!$U$5:$V$75,2,FALSE),IF(AND($H14="м",$J14=12),VLOOKUP(W14,[2]Лист1!$AN$5:$AO$75,2,FALSE),IF(AND($H14="м",$J14=13),VLOOKUP(W14,[2]Лист1!$BG$5:$BH$75,2,FALSE),IF(AND($H14="ж",$J14=10),VLOOKUP(W14,[2]Лист1!$J$5:$K$75,2,FALSE),IF(AND($H14="ж",$J14=11),VLOOKUP(W14,[2]Лист1!$AD$5:$AE$75,2,FALSE),IF(AND($H14="ж",$J14=12),VLOOKUP(W14,[2]Лист1!$AW$5:$AX$75,2,FALSE),IF(AND($H14="ж",$J14=13),VLOOKUP(W14,[2]Лист1!$BP$5:$BQ$75,2,FALSE)))))))))),IF(W14="",0,IF(AND($H14="м",$J14=10),VLOOKUP(W14,[2]Лист1!$A$5:$B$75,2),IF(AND($H14="м",$J14=11),VLOOKUP(W14,[2]Лист1!$U$5:$V$75,2),IF(AND($H14="м",$J14=12),VLOOKUP(W14,[2]Лист1!$AN$5:$AO$75,2),IF(AND($H14="м",$J14=13),VLOOKUP(W14,[2]Лист1!$BG$5:$BH$75,2),IF(AND($H14="ж",$J14=10),VLOOKUP(W14,[2]Лист1!$J$5:$K$75,2),IF(AND($H14="ж",$J14=11),VLOOKUP(W14,[2]Лист1!$AD$5:$AE$75,2),IF(AND($H14="ж",$J14=12),VLOOKUP(W14,[2]Лист1!$AW$5:$AX$75,2),IF(AND($H14="ж",$J14=13),VLOOKUP(W14,[2]Лист1!$BP$5:$BQ$75,2))))))))))-1)</f>
        <v>17</v>
      </c>
      <c r="Y14" s="69">
        <f t="shared" si="6"/>
        <v>197</v>
      </c>
      <c r="Z14" s="155"/>
      <c r="AA14" s="153"/>
      <c r="AB14" t="str">
        <f t="shared" si="0"/>
        <v>5</v>
      </c>
      <c r="AC14" t="str">
        <f t="shared" si="1"/>
        <v>513</v>
      </c>
      <c r="AD14" t="str">
        <f t="shared" si="2"/>
        <v>51</v>
      </c>
      <c r="AE14" t="str">
        <f t="shared" si="3"/>
        <v>3</v>
      </c>
    </row>
    <row r="15" spans="1:31" ht="23.45" customHeight="1" x14ac:dyDescent="0.4">
      <c r="A15" s="74"/>
      <c r="B15" s="71">
        <v>11</v>
      </c>
      <c r="C15" s="49" t="s">
        <v>161</v>
      </c>
      <c r="D15" s="63" t="s">
        <v>55</v>
      </c>
      <c r="E15" s="21" t="s">
        <v>20</v>
      </c>
      <c r="F15" s="21" t="s">
        <v>253</v>
      </c>
      <c r="G15" s="64" t="str">
        <f t="shared" si="4"/>
        <v>Яроцкая Татьяна</v>
      </c>
      <c r="H15" s="16" t="s">
        <v>15</v>
      </c>
      <c r="I15" s="131">
        <v>40555</v>
      </c>
      <c r="J15" s="16">
        <f t="shared" si="5"/>
        <v>12</v>
      </c>
      <c r="K15" s="65">
        <v>130</v>
      </c>
      <c r="L15" s="66">
        <f>IF(K15&lt;100,0,IF(K15="",0,IF(AND($H15="м",J15=10),VLOOKUP(K15,[2]Лист1!$C$5:$I$74,7),IF(AND($H15="м",J15=11),VLOOKUP(K15,[2]Лист1!$W$5:$AC$74,7),IF(AND($H15="м",J15=12),VLOOKUP(K15,[2]Лист1!$AP$5:$AV$74,7),IF(AND($H15="м",J15=13),VLOOKUP(K15,[2]Лист1!$BI$5:$BO$74,7),IF(AND($H15="ж",J15=10),VLOOKUP(K15,[2]Лист1!$L$5:$R$74,7),IF(AND($H15="ж",J15=11),VLOOKUP(K15,[2]Лист1!$AF$5:$AL$74,7),IF(AND($H15="ж",J15=12),VLOOKUP(K15,[2]Лист1!$AY$5:$BE$74,7),IF(AND($H15="ж",J15=13),VLOOKUP(K15,[2]Лист1!$BR$5:$BX$74,7)))))))))))</f>
        <v>10</v>
      </c>
      <c r="M15" s="65">
        <v>60</v>
      </c>
      <c r="N15" s="66">
        <f>IF(M15="",0,IF(AND($H15="м",$J15=10),VLOOKUP(M15,[2]Лист1!$E$5:$F$75,2),IF(AND($H15="м",$J15=11),VLOOKUP(M15,[2]Лист1!$Y$5:$Z$75,2),IF(AND($H15="м",$J15=12),VLOOKUP(M15,[2]Лист1!$AR$5:$AS$75,2),IF(AND($H15="м",$J15=13),VLOOKUP(M15,[2]Лист1!$BK$5:$BL$75,2),IF(AND($H15="ж",$J15=10),VLOOKUP(M15,[2]Лист1!$M$5:$N$75,2),IF(AND($H15="ж",$J15=11),VLOOKUP(M15,[2]Лист1!$AH$5:$AI$75,2),IF(AND($H15="ж",$J15=12),VLOOKUP(M15,[2]Лист1!$BA$5:$BB$75,2),IF(AND($H15="ж",$J15=13),VLOOKUP(M15,[2]Лист1!$BT$5:$BU$75,2))))))))))</f>
        <v>22</v>
      </c>
      <c r="O15" s="68">
        <v>22</v>
      </c>
      <c r="P15" s="66">
        <f>IF(O15="",0,IF(AND($H15="м",$J15=10),VLOOKUP(O15,[2]Лист1!$D$5:$I$74,6),IF(AND($H15="м",$J15=11),VLOOKUP(O15,[2]Лист1!$X$5:$AC$74,6),IF(AND($H15="м",$J15=12),VLOOKUP(O15,[2]Лист1!$AQ$5:$AV$74,6),IF(AND($H15="м",$J15=13),VLOOKUP(O15,[2]Лист1!$BO$5:$BBJ$74,6),IF(AND($H15="ж",$J15=10),VLOOKUP(O15,[2]Лист1!$M$5:$R$74,6),IF(AND($H15="ж",$J15=11),VLOOKUP(O15,[2]Лист1!$AG$5:$AL$74,6),IF(AND($H15="ж",$J15=12),VLOOKUP(O15,[2]Лист1!$AZ$5:$BE$74,6),IF(AND($H15="ж",$J15=13),VLOOKUP(O15,[2]Лист1!$BS$5:$BX$74,6))))))))))</f>
        <v>33</v>
      </c>
      <c r="Q15" s="68">
        <v>24</v>
      </c>
      <c r="R15" s="66">
        <f>IFERROR(IF(Q15="",0,IF(AND($H15="м",$J15=10),VLOOKUP(Q15,[2]Лист1!$G$5:$I$74,3),IF(AND($H15="м",$J15=11),VLOOKUP(Q15,[2]Лист1!$AA$5:$AC$74,3),IF(AND($H15="м",$J15=12),VLOOKUP(Q15,[2]Лист1!$AT$5:$AV$74,3),IF(AND($H15="м",$J15=13),VLOOKUP(Q15,[2]Лист1!$BM$5:$BBJ$74,3),IF(AND($H15="ж",$J15=10),VLOOKUP(Q15,[2]Лист1!$P$5:$R$74,3),IF(AND($H15="ж",$J15=11),VLOOKUP(Q15,[2]Лист1!$AJ$5:$AL$74,3),IF(AND($H15="ж",$J15=12),VLOOKUP(Q15,[2]Лист1!$BC$5:$BE$74,3),IF(AND($H15="ж",$J15=13),VLOOKUP(Q15,[2]Лист1!$BM$5:$BX$74,3)))))))))),0)</f>
        <v>60</v>
      </c>
      <c r="S15" s="68"/>
      <c r="T15" s="66">
        <f>IFERROR(IF(S15="",0,IF(AND($H15="м",$J15=10),VLOOKUP(S15,[2]Лист1!$H$5:$I$74,2),IF(AND($H15="м",$J15=11),VLOOKUP(S15,[2]Лист1!$AB$5:$AC$74,2),IF(AND($H15="м",$J15=12),VLOOKUP(S15,[2]Лист1!$AU$5:$AV$74,2),IF(AND($H15="м",$J15=13),VLOOKUP(S15,[2]Лист1!$BN$5:$BBJ$74,2),IF(AND($H15="ж",$J15=10),VLOOKUP(S15,[2]Лист1!$P$5:$R$74,3),IF(AND($H15="ж",$J15=11),VLOOKUP(S15,[2]Лист1!$AJ$5:$AL$74,3),IF(AND($H15="ж",$J15=12),VLOOKUP(S15,[2]Лист1!$BC$5:$BE$74,3),IF(AND($H15="ж",$J15=13),VLOOKUP(S15,[2]Лист1!$BM$5:$BX$74,3)))))))))),0)</f>
        <v>0</v>
      </c>
      <c r="U15" s="68">
        <v>8</v>
      </c>
      <c r="V15" s="66">
        <f>IFERROR(IF(U15="",0,IF(AND($H15="м",$J15=10),VLOOKUP(U15,[2]Лист1!$H$5:$I$74,2),IF(AND($H15="м",$J15=11),VLOOKUP(U15,[2]Лист1!$AB$5:$AC$74,2),IF(AND($H15="м",$J15=12),VLOOKUP(U15,[2]Лист1!$AU$5:$AV$74,2),IF(AND($H15="м",$J15=13),VLOOKUP(U15,[2]Лист1!$BN$5:$BBJ$74,2),IF(AND($H15="ж",$J15=10),VLOOKUP(U15,[2]Лист1!$Q$5:$R$74,2),IF(AND($H15="ж",$J15=11),VLOOKUP(U15,[2]Лист1!$AK$5:$AL$74,2),IF(AND($H15="ж",$J15=12),VLOOKUP(U15,[2]Лист1!$BD$5:$BE$74,2),IF(AND($H15="ж",$J15=13),VLOOKUP(U15,[2]Лист1!$BW$5:$BX$74,2)))))))))),0)</f>
        <v>10</v>
      </c>
      <c r="W15" s="65">
        <v>5520</v>
      </c>
      <c r="X15" s="66">
        <f>IFERROR(IF(W15="",0,IF(AND($H15="м",$J15=10),VLOOKUP(W15,[2]Лист1!$A$5:$B$75,2,FALSE),IF(AND($H15="м",$J15=11),VLOOKUP(W15,[2]Лист1!$U$5:$V$75,2,FALSE),IF(AND($H15="м",$J15=12),VLOOKUP(W15,[2]Лист1!$AN$5:$AO$75,2,FALSE),IF(AND($H15="м",$J15=13),VLOOKUP(W15,[2]Лист1!$BG$5:$BH$75,2,FALSE),IF(AND($H15="ж",$J15=10),VLOOKUP(W15,[2]Лист1!$J$5:$K$75,2,FALSE),IF(AND($H15="ж",$J15=11),VLOOKUP(W15,[2]Лист1!$AD$5:$AE$75,2,FALSE),IF(AND($H15="ж",$J15=12),VLOOKUP(W15,[2]Лист1!$AW$5:$AX$75,2,FALSE),IF(AND($H15="ж",$J15=13),VLOOKUP(W15,[2]Лист1!$BP$5:$BQ$75,2,FALSE)))))))))),IF(W15="",0,IF(AND($H15="м",$J15=10),VLOOKUP(W15,[2]Лист1!$A$5:$B$75,2),IF(AND($H15="м",$J15=11),VLOOKUP(W15,[2]Лист1!$U$5:$V$75,2),IF(AND($H15="м",$J15=12),VLOOKUP(W15,[2]Лист1!$AN$5:$AO$75,2),IF(AND($H15="м",$J15=13),VLOOKUP(W15,[2]Лист1!$BG$5:$BH$75,2),IF(AND($H15="ж",$J15=10),VLOOKUP(W15,[2]Лист1!$J$5:$K$75,2),IF(AND($H15="ж",$J15=11),VLOOKUP(W15,[2]Лист1!$AD$5:$AE$75,2),IF(AND($H15="ж",$J15=12),VLOOKUP(W15,[2]Лист1!$AW$5:$AX$75,2),IF(AND($H15="ж",$J15=13),VLOOKUP(W15,[2]Лист1!$BP$5:$BQ$75,2))))))))))-1)</f>
        <v>12</v>
      </c>
      <c r="Y15" s="69">
        <f t="shared" si="6"/>
        <v>147</v>
      </c>
      <c r="Z15" s="155"/>
      <c r="AA15" s="153"/>
      <c r="AB15" t="str">
        <f t="shared" si="0"/>
        <v>5</v>
      </c>
      <c r="AC15" t="str">
        <f t="shared" si="1"/>
        <v>520</v>
      </c>
      <c r="AD15" t="str">
        <f t="shared" si="2"/>
        <v>52</v>
      </c>
      <c r="AE15" t="str">
        <f t="shared" si="3"/>
        <v>0</v>
      </c>
    </row>
    <row r="16" spans="1:31" ht="23.45" customHeight="1" thickBot="1" x14ac:dyDescent="0.45">
      <c r="A16" s="74"/>
      <c r="B16" s="71">
        <v>12</v>
      </c>
      <c r="C16" s="49" t="s">
        <v>162</v>
      </c>
      <c r="D16" s="63" t="s">
        <v>254</v>
      </c>
      <c r="E16" s="21" t="s">
        <v>112</v>
      </c>
      <c r="F16" s="21" t="s">
        <v>34</v>
      </c>
      <c r="G16" s="64" t="str">
        <f t="shared" si="4"/>
        <v>Турдагина Анжелика</v>
      </c>
      <c r="H16" s="16" t="s">
        <v>15</v>
      </c>
      <c r="I16" s="131">
        <v>40949</v>
      </c>
      <c r="J16" s="16">
        <f t="shared" si="5"/>
        <v>11</v>
      </c>
      <c r="K16" s="65">
        <v>106</v>
      </c>
      <c r="L16" s="66">
        <f>IF(K16&lt;100,0,IF(K16="",0,IF(AND($H16="м",J16=10),VLOOKUP(K16,[2]Лист1!$C$5:$I$74,7),IF(AND($H16="м",J16=11),VLOOKUP(K16,[2]Лист1!$W$5:$AC$74,7),IF(AND($H16="м",J16=12),VLOOKUP(K16,[2]Лист1!$AP$5:$AV$74,7),IF(AND($H16="м",J16=13),VLOOKUP(K16,[2]Лист1!$BI$5:$BO$74,7),IF(AND($H16="ж",J16=10),VLOOKUP(K16,[2]Лист1!$L$5:$R$74,7),IF(AND($H16="ж",J16=11),VLOOKUP(K16,[2]Лист1!$AF$5:$AL$74,7),IF(AND($H16="ж",J16=12),VLOOKUP(K16,[2]Лист1!$AY$5:$BE$74,7),IF(AND($H16="ж",J16=13),VLOOKUP(K16,[2]Лист1!$BR$5:$BX$74,7)))))))))))</f>
        <v>3</v>
      </c>
      <c r="M16" s="65">
        <v>64</v>
      </c>
      <c r="N16" s="66">
        <f>IF(M16="",0,IF(AND($H16="м",$J16=10),VLOOKUP(M16,[2]Лист1!$E$5:$F$75,2),IF(AND($H16="м",$J16=11),VLOOKUP(M16,[2]Лист1!$Y$5:$Z$75,2),IF(AND($H16="м",$J16=12),VLOOKUP(M16,[2]Лист1!$AR$5:$AS$75,2),IF(AND($H16="м",$J16=13),VLOOKUP(M16,[2]Лист1!$BK$5:$BL$75,2),IF(AND($H16="ж",$J16=10),VLOOKUP(M16,[2]Лист1!$M$5:$N$75,2),IF(AND($H16="ж",$J16=11),VLOOKUP(M16,[2]Лист1!$AH$5:$AI$75,2),IF(AND($H16="ж",$J16=12),VLOOKUP(M16,[2]Лист1!$BA$5:$BB$75,2),IF(AND($H16="ж",$J16=13),VLOOKUP(M16,[2]Лист1!$BT$5:$BU$75,2))))))))))</f>
        <v>17</v>
      </c>
      <c r="O16" s="68">
        <v>28</v>
      </c>
      <c r="P16" s="66">
        <f>IF(O16="",0,IF(AND($H16="м",$J16=10),VLOOKUP(O16,[2]Лист1!$D$5:$I$74,6),IF(AND($H16="м",$J16=11),VLOOKUP(O16,[2]Лист1!$X$5:$AC$74,6),IF(AND($H16="м",$J16=12),VLOOKUP(O16,[2]Лист1!$AQ$5:$AV$74,6),IF(AND($H16="м",$J16=13),VLOOKUP(O16,[2]Лист1!$BO$5:$BBJ$74,6),IF(AND($H16="ж",$J16=10),VLOOKUP(O16,[2]Лист1!$M$5:$R$74,6),IF(AND($H16="ж",$J16=11),VLOOKUP(O16,[2]Лист1!$AG$5:$AL$74,6),IF(AND($H16="ж",$J16=12),VLOOKUP(O16,[2]Лист1!$AZ$5:$BE$74,6),IF(AND($H16="ж",$J16=13),VLOOKUP(O16,[2]Лист1!$BS$5:$BX$74,6))))))))))</f>
        <v>52</v>
      </c>
      <c r="Q16" s="68">
        <v>16</v>
      </c>
      <c r="R16" s="66">
        <f>IFERROR(IF(Q16="",0,IF(AND($H16="м",$J16=10),VLOOKUP(Q16,[2]Лист1!$G$5:$I$74,3),IF(AND($H16="м",$J16=11),VLOOKUP(Q16,[2]Лист1!$AA$5:$AC$74,3),IF(AND($H16="м",$J16=12),VLOOKUP(Q16,[2]Лист1!$AT$5:$AV$74,3),IF(AND($H16="м",$J16=13),VLOOKUP(Q16,[2]Лист1!$BM$5:$BBJ$74,3),IF(AND($H16="ж",$J16=10),VLOOKUP(Q16,[2]Лист1!$P$5:$R$74,3),IF(AND($H16="ж",$J16=11),VLOOKUP(Q16,[2]Лист1!$AJ$5:$AL$74,3),IF(AND($H16="ж",$J16=12),VLOOKUP(Q16,[2]Лист1!$BC$5:$BE$74,3),IF(AND($H16="ж",$J16=13),VLOOKUP(Q16,[2]Лист1!$BM$5:$BX$74,3)))))))))),0)</f>
        <v>46</v>
      </c>
      <c r="S16" s="68"/>
      <c r="T16" s="66">
        <f>IFERROR(IF(S16="",0,IF(AND($H16="м",$J16=10),VLOOKUP(S16,[2]Лист1!$H$5:$I$74,2),IF(AND($H16="м",$J16=11),VLOOKUP(S16,[2]Лист1!$AB$5:$AC$74,2),IF(AND($H16="м",$J16=12),VLOOKUP(S16,[2]Лист1!$AU$5:$AV$74,2),IF(AND($H16="м",$J16=13),VLOOKUP(S16,[2]Лист1!$BN$5:$BBJ$74,2),IF(AND($H16="ж",$J16=10),VLOOKUP(S16,[2]Лист1!$P$5:$R$74,3),IF(AND($H16="ж",$J16=11),VLOOKUP(S16,[2]Лист1!$AJ$5:$AL$74,3),IF(AND($H16="ж",$J16=12),VLOOKUP(S16,[2]Лист1!$BC$5:$BE$74,3),IF(AND($H16="ж",$J16=13),VLOOKUP(S16,[2]Лист1!$BM$5:$BX$74,3)))))))))),0)</f>
        <v>0</v>
      </c>
      <c r="U16" s="68">
        <v>15</v>
      </c>
      <c r="V16" s="66">
        <f>IFERROR(IF(U16="",0,IF(AND($H16="м",$J16=10),VLOOKUP(U16,[2]Лист1!$H$5:$I$74,2),IF(AND($H16="м",$J16=11),VLOOKUP(U16,[2]Лист1!$AB$5:$AC$74,2),IF(AND($H16="м",$J16=12),VLOOKUP(U16,[2]Лист1!$AU$5:$AV$74,2),IF(AND($H16="м",$J16=13),VLOOKUP(U16,[2]Лист1!$BN$5:$BBJ$74,2),IF(AND($H16="ж",$J16=10),VLOOKUP(U16,[2]Лист1!$Q$5:$R$74,2),IF(AND($H16="ж",$J16=11),VLOOKUP(U16,[2]Лист1!$AK$5:$AL$74,2),IF(AND($H16="ж",$J16=12),VLOOKUP(U16,[2]Лист1!$BD$5:$BE$74,2),IF(AND($H16="ж",$J16=13),VLOOKUP(U16,[2]Лист1!$BW$5:$BX$74,2)))))))))),0)</f>
        <v>30</v>
      </c>
      <c r="W16" s="65">
        <v>5480</v>
      </c>
      <c r="X16" s="66">
        <f>IFERROR(IF(W16="",0,IF(AND($H16="м",$J16=10),VLOOKUP(W16,[2]Лист1!$A$5:$B$75,2,FALSE),IF(AND($H16="м",$J16=11),VLOOKUP(W16,[2]Лист1!$U$5:$V$75,2,FALSE),IF(AND($H16="м",$J16=12),VLOOKUP(W16,[2]Лист1!$AN$5:$AO$75,2,FALSE),IF(AND($H16="м",$J16=13),VLOOKUP(W16,[2]Лист1!$BG$5:$BH$75,2,FALSE),IF(AND($H16="ж",$J16=10),VLOOKUP(W16,[2]Лист1!$J$5:$K$75,2,FALSE),IF(AND($H16="ж",$J16=11),VLOOKUP(W16,[2]Лист1!$AD$5:$AE$75,2,FALSE),IF(AND($H16="ж",$J16=12),VLOOKUP(W16,[2]Лист1!$AW$5:$AX$75,2,FALSE),IF(AND($H16="ж",$J16=13),VLOOKUP(W16,[2]Лист1!$BP$5:$BQ$75,2,FALSE)))))))))),IF(W16="",0,IF(AND($H16="м",$J16=10),VLOOKUP(W16,[2]Лист1!$A$5:$B$75,2),IF(AND($H16="м",$J16=11),VLOOKUP(W16,[2]Лист1!$U$5:$V$75,2),IF(AND($H16="м",$J16=12),VLOOKUP(W16,[2]Лист1!$AN$5:$AO$75,2),IF(AND($H16="м",$J16=13),VLOOKUP(W16,[2]Лист1!$BG$5:$BH$75,2),IF(AND($H16="ж",$J16=10),VLOOKUP(W16,[2]Лист1!$J$5:$K$75,2),IF(AND($H16="ж",$J16=11),VLOOKUP(W16,[2]Лист1!$AD$5:$AE$75,2),IF(AND($H16="ж",$J16=12),VLOOKUP(W16,[2]Лист1!$AW$5:$AX$75,2),IF(AND($H16="ж",$J16=13),VLOOKUP(W16,[2]Лист1!$BP$5:$BQ$75,2))))))))))-1)</f>
        <v>18</v>
      </c>
      <c r="Y16" s="69">
        <f t="shared" si="6"/>
        <v>166</v>
      </c>
      <c r="Z16" s="155"/>
      <c r="AA16" s="153"/>
      <c r="AB16" t="str">
        <f t="shared" si="0"/>
        <v>5</v>
      </c>
      <c r="AC16" t="str">
        <f t="shared" si="1"/>
        <v>480</v>
      </c>
      <c r="AD16" t="str">
        <f t="shared" si="2"/>
        <v>48</v>
      </c>
      <c r="AE16" t="str">
        <f t="shared" si="3"/>
        <v>0</v>
      </c>
    </row>
    <row r="17" spans="1:31" ht="23.45" customHeight="1" thickBot="1" x14ac:dyDescent="0.45">
      <c r="A17" s="74"/>
      <c r="B17" s="62">
        <v>13</v>
      </c>
      <c r="C17" s="49" t="s">
        <v>163</v>
      </c>
      <c r="D17" s="75" t="s">
        <v>255</v>
      </c>
      <c r="E17" s="76" t="s">
        <v>256</v>
      </c>
      <c r="F17" s="76" t="s">
        <v>257</v>
      </c>
      <c r="G17" s="64" t="s">
        <v>388</v>
      </c>
      <c r="H17" s="16" t="s">
        <v>15</v>
      </c>
      <c r="I17" s="141">
        <v>40681</v>
      </c>
      <c r="J17" s="16">
        <f t="shared" si="5"/>
        <v>11</v>
      </c>
      <c r="K17" s="65">
        <v>107</v>
      </c>
      <c r="L17" s="66">
        <f>IF(K17&lt;100,0,IF(K17="",0,IF(AND($H17="м",J17=10),VLOOKUP(K17,[2]Лист1!$C$5:$I$74,7),IF(AND($H17="м",J17=11),VLOOKUP(K17,[2]Лист1!$W$5:$AC$74,7),IF(AND($H17="м",J17=12),VLOOKUP(K17,[2]Лист1!$AP$5:$AV$74,7),IF(AND($H17="м",J17=13),VLOOKUP(K17,[2]Лист1!$BI$5:$BO$74,7),IF(AND($H17="ж",J17=10),VLOOKUP(K17,[2]Лист1!$L$5:$R$74,7),IF(AND($H17="ж",J17=11),VLOOKUP(K17,[2]Лист1!$AF$5:$AL$74,7),IF(AND($H17="ж",J17=12),VLOOKUP(K17,[2]Лист1!$AY$5:$BE$74,7),IF(AND($H17="ж",J17=13),VLOOKUP(K17,[2]Лист1!$BR$5:$BX$74,7)))))))))))</f>
        <v>3</v>
      </c>
      <c r="M17" s="65">
        <v>71</v>
      </c>
      <c r="N17" s="66">
        <f>IF(M17="",0,IF(AND($H17="м",$J17=10),VLOOKUP(M17,[2]Лист1!$E$5:$F$75,2),IF(AND($H17="м",$J17=11),VLOOKUP(M17,[2]Лист1!$Y$5:$Z$75,2),IF(AND($H17="м",$J17=12),VLOOKUP(M17,[2]Лист1!$AR$5:$AS$75,2),IF(AND($H17="м",$J17=13),VLOOKUP(M17,[2]Лист1!$BK$5:$BL$75,2),IF(AND($H17="ж",$J17=10),VLOOKUP(M17,[2]Лист1!$M$5:$N$75,2),IF(AND($H17="ж",$J17=11),VLOOKUP(M17,[2]Лист1!$AH$5:$AI$75,2),IF(AND($H17="ж",$J17=12),VLOOKUP(M17,[2]Лист1!$BA$5:$BB$75,2),IF(AND($H17="ж",$J17=13),VLOOKUP(M17,[2]Лист1!$BT$5:$BU$75,2))))))))))</f>
        <v>1</v>
      </c>
      <c r="O17" s="68">
        <v>23</v>
      </c>
      <c r="P17" s="66">
        <f>IF(O17="",0,IF(AND($H17="м",$J17=10),VLOOKUP(O17,[2]Лист1!$D$5:$I$74,6),IF(AND($H17="м",$J17=11),VLOOKUP(O17,[2]Лист1!$X$5:$AC$74,6),IF(AND($H17="м",$J17=12),VLOOKUP(O17,[2]Лист1!$AQ$5:$AV$74,6),IF(AND($H17="м",$J17=13),VLOOKUP(O17,[2]Лист1!$BO$5:$BBJ$74,6),IF(AND($H17="ж",$J17=10),VLOOKUP(O17,[2]Лист1!$M$5:$R$74,6),IF(AND($H17="ж",$J17=11),VLOOKUP(O17,[2]Лист1!$AG$5:$AL$74,6),IF(AND($H17="ж",$J17=12),VLOOKUP(O17,[2]Лист1!$AZ$5:$BE$74,6),IF(AND($H17="ж",$J17=13),VLOOKUP(O17,[2]Лист1!$BS$5:$BX$74,6))))))))))</f>
        <v>40</v>
      </c>
      <c r="Q17" s="68">
        <v>17</v>
      </c>
      <c r="R17" s="66">
        <f>IFERROR(IF(Q17="",0,IF(AND($H17="м",$J17=10),VLOOKUP(Q17,[2]Лист1!$G$5:$I$74,3),IF(AND($H17="м",$J17=11),VLOOKUP(Q17,[2]Лист1!$AA$5:$AC$74,3),IF(AND($H17="м",$J17=12),VLOOKUP(Q17,[2]Лист1!$AT$5:$AV$74,3),IF(AND($H17="м",$J17=13),VLOOKUP(Q17,[2]Лист1!$BM$5:$BBJ$74,3),IF(AND($H17="ж",$J17=10),VLOOKUP(Q17,[2]Лист1!$P$5:$R$74,3),IF(AND($H17="ж",$J17=11),VLOOKUP(Q17,[2]Лист1!$AJ$5:$AL$74,3),IF(AND($H17="ж",$J17=12),VLOOKUP(Q17,[2]Лист1!$BC$5:$BE$74,3),IF(AND($H17="ж",$J17=13),VLOOKUP(Q17,[2]Лист1!$BM$5:$BX$74,3)))))))))),0)</f>
        <v>50</v>
      </c>
      <c r="S17" s="68"/>
      <c r="T17" s="66">
        <f>IFERROR(IF(S17="",0,IF(AND($H17="м",$J17=10),VLOOKUP(S17,[2]Лист1!$H$5:$I$74,2),IF(AND($H17="м",$J17=11),VLOOKUP(S17,[2]Лист1!$AB$5:$AC$74,2),IF(AND($H17="м",$J17=12),VLOOKUP(S17,[2]Лист1!$AU$5:$AV$74,2),IF(AND($H17="м",$J17=13),VLOOKUP(S17,[2]Лист1!$BN$5:$BBJ$74,2),IF(AND($H17="ж",$J17=10),VLOOKUP(S17,[2]Лист1!$P$5:$R$74,3),IF(AND($H17="ж",$J17=11),VLOOKUP(S17,[2]Лист1!$AJ$5:$AL$74,3),IF(AND($H17="ж",$J17=12),VLOOKUP(S17,[2]Лист1!$BC$5:$BE$74,3),IF(AND($H17="ж",$J17=13),VLOOKUP(S17,[2]Лист1!$BM$5:$BX$74,3)))))))))),0)</f>
        <v>0</v>
      </c>
      <c r="U17" s="68">
        <v>12</v>
      </c>
      <c r="V17" s="66">
        <f>IFERROR(IF(U17="",0,IF(AND($H17="м",$J17=10),VLOOKUP(U17,[2]Лист1!$H$5:$I$74,2),IF(AND($H17="м",$J17=11),VLOOKUP(U17,[2]Лист1!$AB$5:$AC$74,2),IF(AND($H17="м",$J17=12),VLOOKUP(U17,[2]Лист1!$AU$5:$AV$74,2),IF(AND($H17="м",$J17=13),VLOOKUP(U17,[2]Лист1!$BN$5:$BBJ$74,2),IF(AND($H17="ж",$J17=10),VLOOKUP(U17,[2]Лист1!$Q$5:$R$74,2),IF(AND($H17="ж",$J17=11),VLOOKUP(U17,[2]Лист1!$AK$5:$AL$74,2),IF(AND($H17="ж",$J17=12),VLOOKUP(U17,[2]Лист1!$BD$5:$BE$74,2),IF(AND($H17="ж",$J17=13),VLOOKUP(U17,[2]Лист1!$BW$5:$BX$74,2)))))))))),0)</f>
        <v>24</v>
      </c>
      <c r="W17" s="65">
        <v>6017</v>
      </c>
      <c r="X17" s="66">
        <f>IFERROR(IF(W17="",0,IF(AND($H17="м",$J17=10),VLOOKUP(W17,[2]Лист1!$A$5:$B$75,2,FALSE),IF(AND($H17="м",$J17=11),VLOOKUP(W17,[2]Лист1!$U$5:$V$75,2,FALSE),IF(AND($H17="м",$J17=12),VLOOKUP(W17,[2]Лист1!$AN$5:$AO$75,2,FALSE),IF(AND($H17="м",$J17=13),VLOOKUP(W17,[2]Лист1!$BG$5:$BH$75,2,FALSE),IF(AND($H17="ж",$J17=10),VLOOKUP(W17,[2]Лист1!$J$5:$K$75,2,FALSE),IF(AND($H17="ж",$J17=11),VLOOKUP(W17,[2]Лист1!$AD$5:$AE$75,2,FALSE),IF(AND($H17="ж",$J17=12),VLOOKUP(W17,[2]Лист1!$AW$5:$AX$75,2,FALSE),IF(AND($H17="ж",$J17=13),VLOOKUP(W17,[2]Лист1!$BP$5:$BQ$75,2,FALSE)))))))))),IF(W17="",0,IF(AND($H17="м",$J17=10),VLOOKUP(W17,[2]Лист1!$A$5:$B$75,2),IF(AND($H17="м",$J17=11),VLOOKUP(W17,[2]Лист1!$U$5:$V$75,2),IF(AND($H17="м",$J17=12),VLOOKUP(W17,[2]Лист1!$AN$5:$AO$75,2),IF(AND($H17="м",$J17=13),VLOOKUP(W17,[2]Лист1!$BG$5:$BH$75,2),IF(AND($H17="ж",$J17=10),VLOOKUP(W17,[2]Лист1!$J$5:$K$75,2),IF(AND($H17="ж",$J17=11),VLOOKUP(W17,[2]Лист1!$AD$5:$AE$75,2),IF(AND($H17="ж",$J17=12),VLOOKUP(W17,[2]Лист1!$AW$5:$AX$75,2),IF(AND($H17="ж",$J17=13),VLOOKUP(W17,[2]Лист1!$BP$5:$BQ$75,2))))))))))-1)</f>
        <v>14</v>
      </c>
      <c r="Y17" s="69">
        <f t="shared" si="6"/>
        <v>132</v>
      </c>
      <c r="Z17" s="155"/>
      <c r="AA17" s="153">
        <f>SUM(Z17,Z23)</f>
        <v>0</v>
      </c>
      <c r="AB17" t="str">
        <f t="shared" si="0"/>
        <v>6</v>
      </c>
      <c r="AC17" t="str">
        <f t="shared" si="1"/>
        <v>017</v>
      </c>
      <c r="AD17" t="str">
        <f t="shared" si="2"/>
        <v>01</v>
      </c>
      <c r="AE17" t="str">
        <f t="shared" si="3"/>
        <v>7</v>
      </c>
    </row>
    <row r="18" spans="1:31" ht="23.45" customHeight="1" thickBot="1" x14ac:dyDescent="0.45">
      <c r="A18" s="74"/>
      <c r="B18" s="71">
        <v>14</v>
      </c>
      <c r="C18" s="49" t="s">
        <v>164</v>
      </c>
      <c r="D18" s="77" t="s">
        <v>258</v>
      </c>
      <c r="E18" s="76" t="s">
        <v>20</v>
      </c>
      <c r="F18" s="76" t="s">
        <v>37</v>
      </c>
      <c r="G18" s="64" t="str">
        <f t="shared" si="4"/>
        <v>Антипова Татьяна</v>
      </c>
      <c r="H18" s="16" t="s">
        <v>15</v>
      </c>
      <c r="I18" s="131">
        <v>40658</v>
      </c>
      <c r="J18" s="16">
        <f t="shared" si="5"/>
        <v>11</v>
      </c>
      <c r="K18" s="65">
        <v>113</v>
      </c>
      <c r="L18" s="66">
        <f>IF(K18&lt;100,0,IF(K18="",0,IF(AND($H18="м",J18=10),VLOOKUP(K18,[2]Лист1!$C$5:$I$74,7),IF(AND($H18="м",J18=11),VLOOKUP(K18,[2]Лист1!$W$5:$AC$74,7),IF(AND($H18="м",J18=12),VLOOKUP(K18,[2]Лист1!$AP$5:$AV$74,7),IF(AND($H18="м",J18=13),VLOOKUP(K18,[2]Лист1!$BI$5:$BO$74,7),IF(AND($H18="ж",J18=10),VLOOKUP(K18,[2]Лист1!$L$5:$R$74,7),IF(AND($H18="ж",J18=11),VLOOKUP(K18,[2]Лист1!$AF$5:$AL$74,7),IF(AND($H18="ж",J18=12),VLOOKUP(K18,[2]Лист1!$AY$5:$BE$74,7),IF(AND($H18="ж",J18=13),VLOOKUP(K18,[2]Лист1!$BR$5:$BX$74,7)))))))))))</f>
        <v>6</v>
      </c>
      <c r="M18" s="65">
        <v>66</v>
      </c>
      <c r="N18" s="66">
        <f>IF(M18="",0,IF(AND($H18="м",$J18=10),VLOOKUP(M18,[2]Лист1!$E$5:$F$75,2),IF(AND($H18="м",$J18=11),VLOOKUP(M18,[2]Лист1!$Y$5:$Z$75,2),IF(AND($H18="м",$J18=12),VLOOKUP(M18,[2]Лист1!$AR$5:$AS$75,2),IF(AND($H18="м",$J18=13),VLOOKUP(M18,[2]Лист1!$BK$5:$BL$75,2),IF(AND($H18="ж",$J18=10),VLOOKUP(M18,[2]Лист1!$M$5:$N$75,2),IF(AND($H18="ж",$J18=11),VLOOKUP(M18,[2]Лист1!$AH$5:$AI$75,2),IF(AND($H18="ж",$J18=12),VLOOKUP(M18,[2]Лист1!$BA$5:$BB$75,2),IF(AND($H18="ж",$J18=13),VLOOKUP(M18,[2]Лист1!$BT$5:$BU$75,2))))))))))</f>
        <v>11</v>
      </c>
      <c r="O18" s="68">
        <v>22</v>
      </c>
      <c r="P18" s="66">
        <f>IF(O18="",0,IF(AND($H18="м",$J18=10),VLOOKUP(O18,[2]Лист1!$D$5:$I$74,6),IF(AND($H18="м",$J18=11),VLOOKUP(O18,[2]Лист1!$X$5:$AC$74,6),IF(AND($H18="м",$J18=12),VLOOKUP(O18,[2]Лист1!$AQ$5:$AV$74,6),IF(AND($H18="м",$J18=13),VLOOKUP(O18,[2]Лист1!$BO$5:$BBJ$74,6),IF(AND($H18="ж",$J18=10),VLOOKUP(O18,[2]Лист1!$M$5:$R$74,6),IF(AND($H18="ж",$J18=11),VLOOKUP(O18,[2]Лист1!$AG$5:$AL$74,6),IF(AND($H18="ж",$J18=12),VLOOKUP(O18,[2]Лист1!$AZ$5:$BE$74,6),IF(AND($H18="ж",$J18=13),VLOOKUP(O18,[2]Лист1!$BS$5:$BX$74,6))))))))))</f>
        <v>38</v>
      </c>
      <c r="Q18" s="68">
        <v>2</v>
      </c>
      <c r="R18" s="66">
        <f>IFERROR(IF(Q18="",0,IF(AND($H18="м",$J18=10),VLOOKUP(Q18,[2]Лист1!$G$5:$I$74,3),IF(AND($H18="м",$J18=11),VLOOKUP(Q18,[2]Лист1!$AA$5:$AC$74,3),IF(AND($H18="м",$J18=12),VLOOKUP(Q18,[2]Лист1!$AT$5:$AV$74,3),IF(AND($H18="м",$J18=13),VLOOKUP(Q18,[2]Лист1!$BM$5:$BBJ$74,3),IF(AND($H18="ж",$J18=10),VLOOKUP(Q18,[2]Лист1!$P$5:$R$74,3),IF(AND($H18="ж",$J18=11),VLOOKUP(Q18,[2]Лист1!$AJ$5:$AL$74,3),IF(AND($H18="ж",$J18=12),VLOOKUP(Q18,[2]Лист1!$BC$5:$BE$74,3),IF(AND($H18="ж",$J18=13),VLOOKUP(Q18,[2]Лист1!$BM$5:$BX$74,3)))))))))),0)</f>
        <v>7</v>
      </c>
      <c r="S18" s="68"/>
      <c r="T18" s="66">
        <f>IFERROR(IF(S18="",0,IF(AND($H18="м",$J18=10),VLOOKUP(S18,[2]Лист1!$H$5:$I$74,2),IF(AND($H18="м",$J18=11),VLOOKUP(S18,[2]Лист1!$AB$5:$AC$74,2),IF(AND($H18="м",$J18=12),VLOOKUP(S18,[2]Лист1!$AU$5:$AV$74,2),IF(AND($H18="м",$J18=13),VLOOKUP(S18,[2]Лист1!$BN$5:$BBJ$74,2),IF(AND($H18="ж",$J18=10),VLOOKUP(S18,[2]Лист1!$P$5:$R$74,3),IF(AND($H18="ж",$J18=11),VLOOKUP(S18,[2]Лист1!$AJ$5:$AL$74,3),IF(AND($H18="ж",$J18=12),VLOOKUP(S18,[2]Лист1!$BC$5:$BE$74,3),IF(AND($H18="ж",$J18=13),VLOOKUP(S18,[2]Лист1!$BM$5:$BX$74,3)))))))))),0)</f>
        <v>0</v>
      </c>
      <c r="U18" s="68">
        <v>6</v>
      </c>
      <c r="V18" s="66">
        <f>IFERROR(IF(U18="",0,IF(AND($H18="м",$J18=10),VLOOKUP(U18,[2]Лист1!$H$5:$I$74,2),IF(AND($H18="м",$J18=11),VLOOKUP(U18,[2]Лист1!$AB$5:$AC$74,2),IF(AND($H18="м",$J18=12),VLOOKUP(U18,[2]Лист1!$AU$5:$AV$74,2),IF(AND($H18="м",$J18=13),VLOOKUP(U18,[2]Лист1!$BN$5:$BBJ$74,2),IF(AND($H18="ж",$J18=10),VLOOKUP(U18,[2]Лист1!$Q$5:$R$74,2),IF(AND($H18="ж",$J18=11),VLOOKUP(U18,[2]Лист1!$AK$5:$AL$74,2),IF(AND($H18="ж",$J18=12),VLOOKUP(U18,[2]Лист1!$BD$5:$BE$74,2),IF(AND($H18="ж",$J18=13),VLOOKUP(U18,[2]Лист1!$BW$5:$BX$74,2)))))))))),0)</f>
        <v>12</v>
      </c>
      <c r="W18" s="65">
        <v>5535</v>
      </c>
      <c r="X18" s="66">
        <f>IFERROR(IF(W18="",0,IF(AND($H18="м",$J18=10),VLOOKUP(W18,[2]Лист1!$A$5:$B$75,2,FALSE),IF(AND($H18="м",$J18=11),VLOOKUP(W18,[2]Лист1!$U$5:$V$75,2,FALSE),IF(AND($H18="м",$J18=12),VLOOKUP(W18,[2]Лист1!$AN$5:$AO$75,2,FALSE),IF(AND($H18="м",$J18=13),VLOOKUP(W18,[2]Лист1!$BG$5:$BH$75,2,FALSE),IF(AND($H18="ж",$J18=10),VLOOKUP(W18,[2]Лист1!$J$5:$K$75,2,FALSE),IF(AND($H18="ж",$J18=11),VLOOKUP(W18,[2]Лист1!$AD$5:$AE$75,2,FALSE),IF(AND($H18="ж",$J18=12),VLOOKUP(W18,[2]Лист1!$AW$5:$AX$75,2,FALSE),IF(AND($H18="ж",$J18=13),VLOOKUP(W18,[2]Лист1!$BP$5:$BQ$75,2,FALSE)))))))))),IF(W18="",0,IF(AND($H18="м",$J18=10),VLOOKUP(W18,[2]Лист1!$A$5:$B$75,2),IF(AND($H18="м",$J18=11),VLOOKUP(W18,[2]Лист1!$U$5:$V$75,2),IF(AND($H18="м",$J18=12),VLOOKUP(W18,[2]Лист1!$AN$5:$AO$75,2),IF(AND($H18="м",$J18=13),VLOOKUP(W18,[2]Лист1!$BG$5:$BH$75,2),IF(AND($H18="ж",$J18=10),VLOOKUP(W18,[2]Лист1!$J$5:$K$75,2),IF(AND($H18="ж",$J18=11),VLOOKUP(W18,[2]Лист1!$AD$5:$AE$75,2),IF(AND($H18="ж",$J18=12),VLOOKUP(W18,[2]Лист1!$AW$5:$AX$75,2),IF(AND($H18="ж",$J18=13),VLOOKUP(W18,[2]Лист1!$BP$5:$BQ$75,2))))))))))-1)</f>
        <v>16</v>
      </c>
      <c r="Y18" s="69">
        <f t="shared" si="6"/>
        <v>90</v>
      </c>
      <c r="Z18" s="155"/>
      <c r="AA18" s="153"/>
      <c r="AB18" t="str">
        <f t="shared" si="0"/>
        <v>5</v>
      </c>
      <c r="AC18" t="str">
        <f t="shared" si="1"/>
        <v>535</v>
      </c>
      <c r="AD18" t="str">
        <f t="shared" si="2"/>
        <v>53</v>
      </c>
      <c r="AE18" t="str">
        <f t="shared" si="3"/>
        <v>5</v>
      </c>
    </row>
    <row r="19" spans="1:31" ht="23.45" customHeight="1" thickBot="1" x14ac:dyDescent="0.45">
      <c r="A19" s="74"/>
      <c r="B19" s="71">
        <v>15</v>
      </c>
      <c r="C19" s="49" t="s">
        <v>165</v>
      </c>
      <c r="D19" s="77" t="s">
        <v>239</v>
      </c>
      <c r="E19" s="76" t="s">
        <v>259</v>
      </c>
      <c r="F19" s="76" t="s">
        <v>38</v>
      </c>
      <c r="G19" s="64" t="s">
        <v>389</v>
      </c>
      <c r="H19" s="16" t="s">
        <v>15</v>
      </c>
      <c r="I19" s="141">
        <v>40867</v>
      </c>
      <c r="J19" s="16">
        <f t="shared" si="5"/>
        <v>11</v>
      </c>
      <c r="K19" s="65">
        <v>125</v>
      </c>
      <c r="L19" s="66">
        <f>IF(K19&lt;100,0,IF(K19="",0,IF(AND($H19="м",J19=10),VLOOKUP(K19,[2]Лист1!$C$5:$I$74,7),IF(AND($H19="м",J19=11),VLOOKUP(K19,[2]Лист1!$W$5:$AC$74,7),IF(AND($H19="м",J19=12),VLOOKUP(K19,[2]Лист1!$AP$5:$AV$74,7),IF(AND($H19="м",J19=13),VLOOKUP(K19,[2]Лист1!$BI$5:$BO$74,7),IF(AND($H19="ж",J19=10),VLOOKUP(K19,[2]Лист1!$L$5:$R$74,7),IF(AND($H19="ж",J19=11),VLOOKUP(K19,[2]Лист1!$AF$5:$AL$74,7),IF(AND($H19="ж",J19=12),VLOOKUP(K19,[2]Лист1!$AY$5:$BE$74,7),IF(AND($H19="ж",J19=13),VLOOKUP(K19,[2]Лист1!$BR$5:$BX$74,7)))))))))))</f>
        <v>12</v>
      </c>
      <c r="M19" s="65">
        <v>68</v>
      </c>
      <c r="N19" s="66">
        <f>IF(M19="",0,IF(AND($H19="м",$J19=10),VLOOKUP(M19,[2]Лист1!$E$5:$F$75,2),IF(AND($H19="м",$J19=11),VLOOKUP(M19,[2]Лист1!$Y$5:$Z$75,2),IF(AND($H19="м",$J19=12),VLOOKUP(M19,[2]Лист1!$AR$5:$AS$75,2),IF(AND($H19="м",$J19=13),VLOOKUP(M19,[2]Лист1!$BK$5:$BL$75,2),IF(AND($H19="ж",$J19=10),VLOOKUP(M19,[2]Лист1!$M$5:$N$75,2),IF(AND($H19="ж",$J19=11),VLOOKUP(M19,[2]Лист1!$AH$5:$AI$75,2),IF(AND($H19="ж",$J19=12),VLOOKUP(M19,[2]Лист1!$BA$5:$BB$75,2),IF(AND($H19="ж",$J19=13),VLOOKUP(M19,[2]Лист1!$BT$5:$BU$75,2))))))))))</f>
        <v>7</v>
      </c>
      <c r="O19" s="68">
        <v>22</v>
      </c>
      <c r="P19" s="66">
        <f>IF(O19="",0,IF(AND($H19="м",$J19=10),VLOOKUP(O19,[2]Лист1!$D$5:$I$74,6),IF(AND($H19="м",$J19=11),VLOOKUP(O19,[2]Лист1!$X$5:$AC$74,6),IF(AND($H19="м",$J19=12),VLOOKUP(O19,[2]Лист1!$AQ$5:$AV$74,6),IF(AND($H19="м",$J19=13),VLOOKUP(O19,[2]Лист1!$BO$5:$BBJ$74,6),IF(AND($H19="ж",$J19=10),VLOOKUP(O19,[2]Лист1!$M$5:$R$74,6),IF(AND($H19="ж",$J19=11),VLOOKUP(O19,[2]Лист1!$AG$5:$AL$74,6),IF(AND($H19="ж",$J19=12),VLOOKUP(O19,[2]Лист1!$AZ$5:$BE$74,6),IF(AND($H19="ж",$J19=13),VLOOKUP(O19,[2]Лист1!$BS$5:$BX$74,6))))))))))</f>
        <v>38</v>
      </c>
      <c r="Q19" s="68">
        <v>16</v>
      </c>
      <c r="R19" s="66">
        <f>IFERROR(IF(Q19="",0,IF(AND($H19="м",$J19=10),VLOOKUP(Q19,[2]Лист1!$G$5:$I$74,3),IF(AND($H19="м",$J19=11),VLOOKUP(Q19,[2]Лист1!$AA$5:$AC$74,3),IF(AND($H19="м",$J19=12),VLOOKUP(Q19,[2]Лист1!$AT$5:$AV$74,3),IF(AND($H19="м",$J19=13),VLOOKUP(Q19,[2]Лист1!$BM$5:$BBJ$74,3),IF(AND($H19="ж",$J19=10),VLOOKUP(Q19,[2]Лист1!$P$5:$R$74,3),IF(AND($H19="ж",$J19=11),VLOOKUP(Q19,[2]Лист1!$AJ$5:$AL$74,3),IF(AND($H19="ж",$J19=12),VLOOKUP(Q19,[2]Лист1!$BC$5:$BE$74,3),IF(AND($H19="ж",$J19=13),VLOOKUP(Q19,[2]Лист1!$BM$5:$BX$74,3)))))))))),0)</f>
        <v>46</v>
      </c>
      <c r="S19" s="68"/>
      <c r="T19" s="66">
        <f>IFERROR(IF(S19="",0,IF(AND($H19="м",$J19=10),VLOOKUP(S19,[2]Лист1!$H$5:$I$74,2),IF(AND($H19="м",$J19=11),VLOOKUP(S19,[2]Лист1!$AB$5:$AC$74,2),IF(AND($H19="м",$J19=12),VLOOKUP(S19,[2]Лист1!$AU$5:$AV$74,2),IF(AND($H19="м",$J19=13),VLOOKUP(S19,[2]Лист1!$BN$5:$BBJ$74,2),IF(AND($H19="ж",$J19=10),VLOOKUP(S19,[2]Лист1!$P$5:$R$74,3),IF(AND($H19="ж",$J19=11),VLOOKUP(S19,[2]Лист1!$AJ$5:$AL$74,3),IF(AND($H19="ж",$J19=12),VLOOKUP(S19,[2]Лист1!$BC$5:$BE$74,3),IF(AND($H19="ж",$J19=13),VLOOKUP(S19,[2]Лист1!$BM$5:$BX$74,3)))))))))),0)</f>
        <v>0</v>
      </c>
      <c r="U19" s="68">
        <v>2</v>
      </c>
      <c r="V19" s="66">
        <f>IFERROR(IF(U19="",0,IF(AND($H19="м",$J19=10),VLOOKUP(U19,[2]Лист1!$H$5:$I$74,2),IF(AND($H19="м",$J19=11),VLOOKUP(U19,[2]Лист1!$AB$5:$AC$74,2),IF(AND($H19="м",$J19=12),VLOOKUP(U19,[2]Лист1!$AU$5:$AV$74,2),IF(AND($H19="м",$J19=13),VLOOKUP(U19,[2]Лист1!$BN$5:$BBJ$74,2),IF(AND($H19="ж",$J19=10),VLOOKUP(U19,[2]Лист1!$Q$5:$R$74,2),IF(AND($H19="ж",$J19=11),VLOOKUP(U19,[2]Лист1!$AK$5:$AL$74,2),IF(AND($H19="ж",$J19=12),VLOOKUP(U19,[2]Лист1!$BD$5:$BE$74,2),IF(AND($H19="ж",$J19=13),VLOOKUP(U19,[2]Лист1!$BW$5:$BX$74,2)))))))))),0)</f>
        <v>4</v>
      </c>
      <c r="W19" s="65">
        <v>5589</v>
      </c>
      <c r="X19" s="66">
        <f>IFERROR(IF(W19="",0,IF(AND($H19="м",$J19=10),VLOOKUP(W19,[2]Лист1!$A$5:$B$75,2,FALSE),IF(AND($H19="м",$J19=11),VLOOKUP(W19,[2]Лист1!$U$5:$V$75,2,FALSE),IF(AND($H19="м",$J19=12),VLOOKUP(W19,[2]Лист1!$AN$5:$AO$75,2,FALSE),IF(AND($H19="м",$J19=13),VLOOKUP(W19,[2]Лист1!$BG$5:$BH$75,2,FALSE),IF(AND($H19="ж",$J19=10),VLOOKUP(W19,[2]Лист1!$J$5:$K$75,2,FALSE),IF(AND($H19="ж",$J19=11),VLOOKUP(W19,[2]Лист1!$AD$5:$AE$75,2,FALSE),IF(AND($H19="ж",$J19=12),VLOOKUP(W19,[2]Лист1!$AW$5:$AX$75,2,FALSE),IF(AND($H19="ж",$J19=13),VLOOKUP(W19,[2]Лист1!$BP$5:$BQ$75,2,FALSE)))))))))),IF(W19="",0,IF(AND($H19="м",$J19=10),VLOOKUP(W19,[2]Лист1!$A$5:$B$75,2),IF(AND($H19="м",$J19=11),VLOOKUP(W19,[2]Лист1!$U$5:$V$75,2),IF(AND($H19="м",$J19=12),VLOOKUP(W19,[2]Лист1!$AN$5:$AO$75,2),IF(AND($H19="м",$J19=13),VLOOKUP(W19,[2]Лист1!$BG$5:$BH$75,2),IF(AND($H19="ж",$J19=10),VLOOKUP(W19,[2]Лист1!$J$5:$K$75,2),IF(AND($H19="ж",$J19=11),VLOOKUP(W19,[2]Лист1!$AD$5:$AE$75,2),IF(AND($H19="ж",$J19=12),VLOOKUP(W19,[2]Лист1!$AW$5:$AX$75,2),IF(AND($H19="ж",$J19=13),VLOOKUP(W19,[2]Лист1!$BP$5:$BQ$75,2))))))))))-1)</f>
        <v>15</v>
      </c>
      <c r="Y19" s="69">
        <f t="shared" si="6"/>
        <v>122</v>
      </c>
      <c r="Z19" s="155"/>
      <c r="AA19" s="153"/>
      <c r="AB19" t="str">
        <f t="shared" si="0"/>
        <v>5</v>
      </c>
      <c r="AC19" t="str">
        <f t="shared" si="1"/>
        <v>589</v>
      </c>
      <c r="AD19" t="str">
        <f t="shared" si="2"/>
        <v>58</v>
      </c>
      <c r="AE19" t="str">
        <f t="shared" si="3"/>
        <v>9</v>
      </c>
    </row>
    <row r="20" spans="1:31" ht="23.45" customHeight="1" thickBot="1" x14ac:dyDescent="0.45">
      <c r="A20" s="74"/>
      <c r="B20" s="62">
        <v>16</v>
      </c>
      <c r="C20" s="50" t="s">
        <v>166</v>
      </c>
      <c r="D20" s="77" t="s">
        <v>260</v>
      </c>
      <c r="E20" s="76" t="s">
        <v>261</v>
      </c>
      <c r="F20" s="76" t="s">
        <v>19</v>
      </c>
      <c r="G20" s="64" t="str">
        <f t="shared" si="4"/>
        <v>Силкина Валентина</v>
      </c>
      <c r="H20" s="16" t="s">
        <v>15</v>
      </c>
      <c r="I20" s="131">
        <v>40613</v>
      </c>
      <c r="J20" s="16">
        <f t="shared" si="5"/>
        <v>12</v>
      </c>
      <c r="K20" s="65">
        <v>140</v>
      </c>
      <c r="L20" s="66">
        <f>IF(K20&lt;100,0,IF(K20="",0,IF(AND($H20="м",J20=10),VLOOKUP(K20,[2]Лист1!$C$5:$I$74,7),IF(AND($H20="м",J20=11),VLOOKUP(K20,[2]Лист1!$W$5:$AC$74,7),IF(AND($H20="м",J20=12),VLOOKUP(K20,[2]Лист1!$AP$5:$AV$74,7),IF(AND($H20="м",J20=13),VLOOKUP(K20,[2]Лист1!$BI$5:$BO$74,7),IF(AND($H20="ж",J20=10),VLOOKUP(K20,[2]Лист1!$L$5:$R$74,7),IF(AND($H20="ж",J20=11),VLOOKUP(K20,[2]Лист1!$AF$5:$AL$74,7),IF(AND($H20="ж",J20=12),VLOOKUP(K20,[2]Лист1!$AY$5:$BE$74,7),IF(AND($H20="ж",J20=13),VLOOKUP(K20,[2]Лист1!$BR$5:$BX$74,7)))))))))))</f>
        <v>15</v>
      </c>
      <c r="M20" s="65">
        <v>64</v>
      </c>
      <c r="N20" s="66">
        <f>IF(M20="",0,IF(AND($H20="м",$J20=10),VLOOKUP(M20,[2]Лист1!$E$5:$F$75,2),IF(AND($H20="м",$J20=11),VLOOKUP(M20,[2]Лист1!$Y$5:$Z$75,2),IF(AND($H20="м",$J20=12),VLOOKUP(M20,[2]Лист1!$AR$5:$AS$75,2),IF(AND($H20="м",$J20=13),VLOOKUP(M20,[2]Лист1!$BK$5:$BL$75,2),IF(AND($H20="ж",$J20=10),VLOOKUP(M20,[2]Лист1!$M$5:$N$75,2),IF(AND($H20="ж",$J20=11),VLOOKUP(M20,[2]Лист1!$AH$5:$AI$75,2),IF(AND($H20="ж",$J20=12),VLOOKUP(M20,[2]Лист1!$BA$5:$BB$75,2),IF(AND($H20="ж",$J20=13),VLOOKUP(M20,[2]Лист1!$BT$5:$BU$75,2))))))))))</f>
        <v>11</v>
      </c>
      <c r="O20" s="68">
        <v>23</v>
      </c>
      <c r="P20" s="66">
        <f>IF(O20="",0,IF(AND($H20="м",$J20=10),VLOOKUP(O20,[2]Лист1!$D$5:$I$74,6),IF(AND($H20="м",$J20=11),VLOOKUP(O20,[2]Лист1!$X$5:$AC$74,6),IF(AND($H20="м",$J20=12),VLOOKUP(O20,[2]Лист1!$AQ$5:$AV$74,6),IF(AND($H20="м",$J20=13),VLOOKUP(O20,[2]Лист1!$BO$5:$BBJ$74,6),IF(AND($H20="ж",$J20=10),VLOOKUP(O20,[2]Лист1!$M$5:$R$74,6),IF(AND($H20="ж",$J20=11),VLOOKUP(O20,[2]Лист1!$AG$5:$AL$74,6),IF(AND($H20="ж",$J20=12),VLOOKUP(O20,[2]Лист1!$AZ$5:$BE$74,6),IF(AND($H20="ж",$J20=13),VLOOKUP(O20,[2]Лист1!$BS$5:$BX$74,6))))))))))</f>
        <v>35</v>
      </c>
      <c r="Q20" s="68">
        <v>28</v>
      </c>
      <c r="R20" s="66">
        <f>IFERROR(IF(Q20="",0,IF(AND($H20="м",$J20=10),VLOOKUP(Q20,[2]Лист1!$G$5:$I$74,3),IF(AND($H20="м",$J20=11),VLOOKUP(Q20,[2]Лист1!$AA$5:$AC$74,3),IF(AND($H20="м",$J20=12),VLOOKUP(Q20,[2]Лист1!$AT$5:$AV$74,3),IF(AND($H20="м",$J20=13),VLOOKUP(Q20,[2]Лист1!$BM$5:$BBJ$74,3),IF(AND($H20="ж",$J20=10),VLOOKUP(Q20,[2]Лист1!$P$5:$R$74,3),IF(AND($H20="ж",$J20=11),VLOOKUP(Q20,[2]Лист1!$AJ$5:$AL$74,3),IF(AND($H20="ж",$J20=12),VLOOKUP(Q20,[2]Лист1!$BC$5:$BE$74,3),IF(AND($H20="ж",$J20=13),VLOOKUP(Q20,[2]Лист1!$BM$5:$BX$74,3)))))))))),0)</f>
        <v>65</v>
      </c>
      <c r="S20" s="68"/>
      <c r="T20" s="66">
        <f>IFERROR(IF(S20="",0,IF(AND($H20="м",$J20=10),VLOOKUP(S20,[2]Лист1!$H$5:$I$74,2),IF(AND($H20="м",$J20=11),VLOOKUP(S20,[2]Лист1!$AB$5:$AC$74,2),IF(AND($H20="м",$J20=12),VLOOKUP(S20,[2]Лист1!$AU$5:$AV$74,2),IF(AND($H20="м",$J20=13),VLOOKUP(S20,[2]Лист1!$BN$5:$BBJ$74,2),IF(AND($H20="ж",$J20=10),VLOOKUP(S20,[2]Лист1!$P$5:$R$74,3),IF(AND($H20="ж",$J20=11),VLOOKUP(S20,[2]Лист1!$AJ$5:$AL$74,3),IF(AND($H20="ж",$J20=12),VLOOKUP(S20,[2]Лист1!$BC$5:$BE$74,3),IF(AND($H20="ж",$J20=13),VLOOKUP(S20,[2]Лист1!$BM$5:$BX$74,3)))))))))),0)</f>
        <v>0</v>
      </c>
      <c r="U20" s="68">
        <v>14</v>
      </c>
      <c r="V20" s="66">
        <f>IFERROR(IF(U20="",0,IF(AND($H20="м",$J20=10),VLOOKUP(U20,[2]Лист1!$H$5:$I$74,2),IF(AND($H20="м",$J20=11),VLOOKUP(U20,[2]Лист1!$AB$5:$AC$74,2),IF(AND($H20="м",$J20=12),VLOOKUP(U20,[2]Лист1!$AU$5:$AV$74,2),IF(AND($H20="м",$J20=13),VLOOKUP(U20,[2]Лист1!$BN$5:$BBJ$74,2),IF(AND($H20="ж",$J20=10),VLOOKUP(U20,[2]Лист1!$Q$5:$R$74,2),IF(AND($H20="ж",$J20=11),VLOOKUP(U20,[2]Лист1!$AK$5:$AL$74,2),IF(AND($H20="ж",$J20=12),VLOOKUP(U20,[2]Лист1!$BD$5:$BE$74,2),IF(AND($H20="ж",$J20=13),VLOOKUP(U20,[2]Лист1!$BW$5:$BX$74,2)))))))))),0)</f>
        <v>22</v>
      </c>
      <c r="W20" s="65">
        <v>5447</v>
      </c>
      <c r="X20" s="66">
        <f>IFERROR(IF(W20="",0,IF(AND($H20="м",$J20=10),VLOOKUP(W20,[2]Лист1!$A$5:$B$75,2,FALSE),IF(AND($H20="м",$J20=11),VLOOKUP(W20,[2]Лист1!$U$5:$V$75,2,FALSE),IF(AND($H20="м",$J20=12),VLOOKUP(W20,[2]Лист1!$AN$5:$AO$75,2,FALSE),IF(AND($H20="м",$J20=13),VLOOKUP(W20,[2]Лист1!$BG$5:$BH$75,2,FALSE),IF(AND($H20="ж",$J20=10),VLOOKUP(W20,[2]Лист1!$J$5:$K$75,2,FALSE),IF(AND($H20="ж",$J20=11),VLOOKUP(W20,[2]Лист1!$AD$5:$AE$75,2,FALSE),IF(AND($H20="ж",$J20=12),VLOOKUP(W20,[2]Лист1!$AW$5:$AX$75,2,FALSE),IF(AND($H20="ж",$J20=13),VLOOKUP(W20,[2]Лист1!$BP$5:$BQ$75,2,FALSE)))))))))),IF(W20="",0,IF(AND($H20="м",$J20=10),VLOOKUP(W20,[2]Лист1!$A$5:$B$75,2),IF(AND($H20="м",$J20=11),VLOOKUP(W20,[2]Лист1!$U$5:$V$75,2),IF(AND($H20="м",$J20=12),VLOOKUP(W20,[2]Лист1!$AN$5:$AO$75,2),IF(AND($H20="м",$J20=13),VLOOKUP(W20,[2]Лист1!$BG$5:$BH$75,2),IF(AND($H20="ж",$J20=10),VLOOKUP(W20,[2]Лист1!$J$5:$K$75,2),IF(AND($H20="ж",$J20=11),VLOOKUP(W20,[2]Лист1!$AD$5:$AE$75,2),IF(AND($H20="ж",$J20=12),VLOOKUP(W20,[2]Лист1!$AW$5:$AX$75,2),IF(AND($H20="ж",$J20=13),VLOOKUP(W20,[2]Лист1!$BP$5:$BQ$75,2))))))))))-1)</f>
        <v>13</v>
      </c>
      <c r="Y20" s="69">
        <f t="shared" si="6"/>
        <v>161</v>
      </c>
      <c r="Z20" s="155"/>
      <c r="AA20" s="153"/>
      <c r="AB20" t="str">
        <f t="shared" si="0"/>
        <v>5</v>
      </c>
      <c r="AC20" t="str">
        <f t="shared" si="1"/>
        <v>447</v>
      </c>
      <c r="AD20" t="str">
        <f t="shared" si="2"/>
        <v>44</v>
      </c>
      <c r="AE20" t="str">
        <f t="shared" si="3"/>
        <v>7</v>
      </c>
    </row>
    <row r="21" spans="1:31" ht="23.45" customHeight="1" thickBot="1" x14ac:dyDescent="0.45">
      <c r="A21" s="78"/>
      <c r="B21" s="79">
        <v>1</v>
      </c>
      <c r="C21" s="80" t="s">
        <v>167</v>
      </c>
      <c r="D21" s="81" t="s">
        <v>262</v>
      </c>
      <c r="E21" s="82" t="s">
        <v>263</v>
      </c>
      <c r="F21" s="82" t="s">
        <v>236</v>
      </c>
      <c r="G21" s="64" t="str">
        <f t="shared" si="4"/>
        <v>Мороков Демид</v>
      </c>
      <c r="H21" s="83" t="s">
        <v>16</v>
      </c>
      <c r="I21" s="91">
        <v>40515</v>
      </c>
      <c r="J21" s="83">
        <f t="shared" si="5"/>
        <v>12</v>
      </c>
      <c r="K21" s="84">
        <v>195</v>
      </c>
      <c r="L21" s="85">
        <f>IF(K21&lt;100,0,IF(K21="",0,IF(AND($H21="м",J21=10),VLOOKUP(K21,[2]Лист1!$C$5:$I$74,7),IF(AND($H21="м",J21=11),VLOOKUP(K21,[2]Лист1!$W$5:$AC$74,7),IF(AND($H21="м",J21=12),VLOOKUP(K21,[2]Лист1!$AP$5:$AV$74,7),IF(AND($H21="м",J21=13),VLOOKUP(K21,[2]Лист1!$BI$5:$BO$74,7),IF(AND($H21="ж",J21=10),VLOOKUP(K21,[2]Лист1!$L$5:$R$74,7),IF(AND($H21="ж",J21=11),VLOOKUP(K21,[2]Лист1!$AF$5:$AL$74,7),IF(AND($H21="ж",J21=12),VLOOKUP(K21,[2]Лист1!$AY$5:$BE$74,7),IF(AND($H21="ж",J21=13),VLOOKUP(K21,[2]Лист1!$BR$5:$BX$74,7)))))))))))</f>
        <v>32</v>
      </c>
      <c r="M21" s="84">
        <v>52</v>
      </c>
      <c r="N21" s="85">
        <f>IF(M21="",0,IF(AND($H21="м",$J21=10),VLOOKUP(M21,[2]Лист1!$E$5:$F$75,2),IF(AND($H21="м",$J21=11),VLOOKUP(M21,[2]Лист1!$Y$5:$Z$75,2),IF(AND($H21="м",$J21=12),VLOOKUP(M21,[2]Лист1!$AR$5:$AS$75,2),IF(AND($H21="м",$J21=13),VLOOKUP(M21,[2]Лист1!$BK$5:$BL$75,2),IF(AND($H21="ж",$J21=10),VLOOKUP(M21,[2]Лист1!$M$5:$N$75,2),IF(AND($H21="ж",$J21=11),VLOOKUP(M21,[2]Лист1!$AH$5:$AI$75,2),IF(AND($H21="ж",$J21=12),VLOOKUP(M21,[2]Лист1!$BA$5:$BB$75,2),IF(AND($H21="ж",$J21=13),VLOOKUP(M21,[2]Лист1!$BT$5:$BU$75,2))))))))))</f>
        <v>45</v>
      </c>
      <c r="O21" s="86">
        <v>37</v>
      </c>
      <c r="P21" s="85">
        <f>IF(O21="",0,IF(AND($H21="м",$J21=10),VLOOKUP(O21,[2]Лист1!$D$5:$I$74,6),IF(AND($H21="м",$J21=11),VLOOKUP(O21,[2]Лист1!$X$5:$AC$74,6),IF(AND($H21="м",$J21=12),VLOOKUP(O21,[2]Лист1!$AQ$5:$AV$74,6),IF(AND($H21="м",$J21=13),VLOOKUP(O21,[2]Лист1!$BO$5:$BBJ$74,6),IF(AND($H21="ж",$J21=10),VLOOKUP(O21,[2]Лист1!$M$5:$R$74,6),IF(AND($H21="ж",$J21=11),VLOOKUP(O21,[2]Лист1!$AG$5:$AL$74,6),IF(AND($H21="ж",$J21=12),VLOOKUP(O21,[2]Лист1!$AZ$5:$BE$74,6),IF(AND($H21="ж",$J21=13),VLOOKUP(O21,[2]Лист1!$BS$5:$BX$74,6))))))))))</f>
        <v>60</v>
      </c>
      <c r="Q21" s="86">
        <v>6</v>
      </c>
      <c r="R21" s="85">
        <f>IFERROR(IF(Q21="",0,IF(AND($H21="м",$J21=10),VLOOKUP(Q21,[2]Лист1!$G$5:$I$74,3),IF(AND($H21="м",$J21=11),VLOOKUP(Q21,[2]Лист1!$AA$5:$AC$74,3),IF(AND($H21="м",$J21=12),VLOOKUP(Q21,[2]Лист1!$AT$5:$AV$74,3),IF(AND($H21="м",$J21=13),VLOOKUP(Q21,[2]Лист1!$BM$5:$BBJ$74,3),IF(AND($H21="ж",$J21=10),VLOOKUP(Q21,[2]Лист1!$P$5:$R$74,3),IF(AND($H21="ж",$J21=11),VLOOKUP(Q21,[2]Лист1!$AJ$5:$AL$74,3),IF(AND($H21="ж",$J21=12),VLOOKUP(Q21,[2]Лист1!$BC$5:$BE$74,3),IF(AND($H21="ж",$J21=13),VLOOKUP(Q21,[2]Лист1!$BM$5:$BX$74,3)))))))))),0)</f>
        <v>22</v>
      </c>
      <c r="S21" s="86">
        <v>11</v>
      </c>
      <c r="T21" s="85">
        <f>IFERROR(IF(S21="",0,IF(AND($H21="м",$J21=10),VLOOKUP(S21,[2]Лист1!$H$5:$I$74,2),IF(AND($H21="м",$J21=11),VLOOKUP(S21,[2]Лист1!$AB$5:$AC$74,2),IF(AND($H21="м",$J21=12),VLOOKUP(S21,[2]Лист1!$AU$5:$AV$74,2),IF(AND($H21="м",$J21=13),VLOOKUP(S21,[2]Лист1!$BN$5:$BBJ$74,2),IF(AND($H21="ж",$J21=10),VLOOKUP(S21,[2]Лист1!$P$5:$R$74,3),IF(AND($H21="ж",$J21=11),VLOOKUP(S21,[2]Лист1!$AJ$5:$AL$74,3),IF(AND($H21="ж",$J21=12),VLOOKUP(S21,[2]Лист1!$BC$5:$BE$74,3),IF(AND($H21="ж",$J21=13),VLOOKUP(S21,[2]Лист1!$BM$5:$BX$74,3)))))))))),0)</f>
        <v>50</v>
      </c>
      <c r="U21" s="86"/>
      <c r="V21" s="85">
        <f>IFERROR(IF(U21="",0,IF(AND($H21="м",$J21=10),VLOOKUP(U21,[2]Лист1!$H$5:$I$74,2),IF(AND($H21="м",$J21=11),VLOOKUP(U21,[2]Лист1!$AB$5:$AC$74,2),IF(AND($H21="м",$J21=12),VLOOKUP(U21,[2]Лист1!$AU$5:$AV$74,2),IF(AND($H21="м",$J21=13),VLOOKUP(U21,[2]Лист1!$BN$5:$BBJ$74,2),IF(AND($H21="ж",$J21=10),VLOOKUP(U21,[2]Лист1!$Q$5:$R$74,2),IF(AND($H21="ж",$J21=11),VLOOKUP(U21,[2]Лист1!$AK$5:$AL$74,2),IF(AND($H21="ж",$J21=12),VLOOKUP(U21,[2]Лист1!$BD$5:$BE$74,2),IF(AND($H21="ж",$J21=13),VLOOKUP(U21,[2]Лист1!$BW$5:$BX$74,2)))))))))),0)</f>
        <v>0</v>
      </c>
      <c r="W21" s="84">
        <v>4226</v>
      </c>
      <c r="X21" s="85">
        <f>IFERROR(IF(W21="",0,IF(AND($H21="м",$J21=10),VLOOKUP(W21,[2]Лист1!$A$5:$B$75,2,FALSE),IF(AND($H21="м",$J21=11),VLOOKUP(W21,[2]Лист1!$U$5:$V$75,2,FALSE),IF(AND($H21="м",$J21=12),VLOOKUP(W21,[2]Лист1!$AN$5:$AO$75,2,FALSE),IF(AND($H21="м",$J21=13),VLOOKUP(W21,[2]Лист1!$BG$5:$BH$75,2,FALSE),IF(AND($H21="ж",$J21=10),VLOOKUP(W21,[2]Лист1!$J$5:$K$75,2,FALSE),IF(AND($H21="ж",$J21=11),VLOOKUP(W21,[2]Лист1!$AD$5:$AE$75,2,FALSE),IF(AND($H21="ж",$J21=12),VLOOKUP(W21,[2]Лист1!$AW$5:$AX$75,2,FALSE),IF(AND($H21="ж",$J21=13),VLOOKUP(W21,[2]Лист1!$BP$5:$BQ$75,2,FALSE)))))))))),IF(W21="",0,IF(AND($H21="м",$J21=10),VLOOKUP(W21,[2]Лист1!$A$5:$B$75,2),IF(AND($H21="м",$J21=11),VLOOKUP(W21,[2]Лист1!$U$5:$V$75,2),IF(AND($H21="м",$J21=12),VLOOKUP(W21,[2]Лист1!$AN$5:$AO$75,2),IF(AND($H21="м",$J21=13),VLOOKUP(W21,[2]Лист1!$BG$5:$BH$75,2),IF(AND($H21="ж",$J21=10),VLOOKUP(W21,[2]Лист1!$J$5:$K$75,2),IF(AND($H21="ж",$J21=11),VLOOKUP(W21,[2]Лист1!$AD$5:$AE$75,2),IF(AND($H21="ж",$J21=12),VLOOKUP(W21,[2]Лист1!$AW$5:$AX$75,2),IF(AND($H21="ж",$J21=13),VLOOKUP(W21,[2]Лист1!$BP$5:$BQ$75,2))))))))))-1)</f>
        <v>29</v>
      </c>
      <c r="Y21" s="87">
        <f t="shared" si="6"/>
        <v>238</v>
      </c>
      <c r="Z21" s="156">
        <f>SUM(LARGE(Y21:Y28,{1,2,3,4,5,6,7}))</f>
        <v>1432</v>
      </c>
      <c r="AA21" s="153"/>
      <c r="AB21" t="str">
        <f t="shared" si="0"/>
        <v>4</v>
      </c>
      <c r="AC21" t="str">
        <f t="shared" si="1"/>
        <v>226</v>
      </c>
      <c r="AD21" t="str">
        <f t="shared" si="2"/>
        <v>22</v>
      </c>
      <c r="AE21" t="str">
        <f t="shared" si="3"/>
        <v>6</v>
      </c>
    </row>
    <row r="22" spans="1:31" ht="23.45" customHeight="1" thickBot="1" x14ac:dyDescent="0.45">
      <c r="A22" s="78"/>
      <c r="B22" s="88">
        <v>2</v>
      </c>
      <c r="C22" s="89" t="s">
        <v>168</v>
      </c>
      <c r="D22" s="81" t="s">
        <v>264</v>
      </c>
      <c r="E22" s="82" t="s">
        <v>33</v>
      </c>
      <c r="F22" s="82" t="s">
        <v>265</v>
      </c>
      <c r="G22" s="64" t="str">
        <f t="shared" si="4"/>
        <v>Баландин Артём</v>
      </c>
      <c r="H22" s="83" t="s">
        <v>16</v>
      </c>
      <c r="I22" s="91">
        <v>40653</v>
      </c>
      <c r="J22" s="83">
        <f>_xlfn.FLOOR.PRECISE(YEARFRAC(I22,$Y$1,3),1)</f>
        <v>11</v>
      </c>
      <c r="K22" s="84">
        <v>169</v>
      </c>
      <c r="L22" s="85">
        <f>IF(K22&lt;100,0,IF(K22="",0,IF(AND($H22="м",J22=10),VLOOKUP(K22,[2]Лист1!$C$5:$I$74,7),IF(AND($H22="м",J22=11),VLOOKUP(K22,[2]Лист1!$W$5:$AC$74,7),IF(AND($H22="м",J22=12),VLOOKUP(K22,[2]Лист1!$AP$5:$AV$74,7),IF(AND($H22="м",J22=13),VLOOKUP(K22,[2]Лист1!$BI$5:$BO$74,7),IF(AND($H22="ж",J22=10),VLOOKUP(K22,[2]Лист1!$L$5:$R$74,7),IF(AND($H22="ж",J22=11),VLOOKUP(K22,[2]Лист1!$AF$5:$AL$74,7),IF(AND($H22="ж",J22=12),VLOOKUP(K22,[2]Лист1!$AY$5:$BE$74,7),IF(AND($H22="ж",J22=13),VLOOKUP(K22,[2]Лист1!$BR$5:$BX$74,7)))))))))))</f>
        <v>24</v>
      </c>
      <c r="M22" s="84">
        <v>57</v>
      </c>
      <c r="N22" s="85">
        <f>IF(M22="",0,IF(AND($H22="м",$J22=10),VLOOKUP(M22,[2]Лист1!$E$5:$F$75,2),IF(AND($H22="м",$J22=11),VLOOKUP(M22,[2]Лист1!$Y$5:$Z$75,2),IF(AND($H22="м",$J22=12),VLOOKUP(M22,[2]Лист1!$AR$5:$AS$75,2),IF(AND($H22="м",$J22=13),VLOOKUP(M22,[2]Лист1!$BK$5:$BL$75,2),IF(AND($H22="ж",$J22=10),VLOOKUP(M22,[2]Лист1!$M$5:$N$75,2),IF(AND($H22="ж",$J22=11),VLOOKUP(M22,[2]Лист1!$AH$5:$AI$75,2),IF(AND($H22="ж",$J22=12),VLOOKUP(M22,[2]Лист1!$BA$5:$BB$75,2),IF(AND($H22="ж",$J22=13),VLOOKUP(M22,[2]Лист1!$BT$5:$BU$75,2))))))))))</f>
        <v>32</v>
      </c>
      <c r="O22" s="86">
        <v>36</v>
      </c>
      <c r="P22" s="85">
        <f>IF(O22="",0,IF(AND($H22="м",$J22=10),VLOOKUP(O22,[2]Лист1!$D$5:$I$74,6),IF(AND($H22="м",$J22=11),VLOOKUP(O22,[2]Лист1!$X$5:$AC$74,6),IF(AND($H22="м",$J22=12),VLOOKUP(O22,[2]Лист1!$AQ$5:$AV$74,6),IF(AND($H22="м",$J22=13),VLOOKUP(O22,[2]Лист1!$BO$5:$BBJ$74,6),IF(AND($H22="ж",$J22=10),VLOOKUP(O22,[2]Лист1!$M$5:$R$74,6),IF(AND($H22="ж",$J22=11),VLOOKUP(O22,[2]Лист1!$AG$5:$AL$74,6),IF(AND($H22="ж",$J22=12),VLOOKUP(O22,[2]Лист1!$AZ$5:$BE$74,6),IF(AND($H22="ж",$J22=13),VLOOKUP(O22,[2]Лист1!$BS$5:$BX$74,6))))))))))</f>
        <v>62</v>
      </c>
      <c r="Q22" s="86">
        <v>3</v>
      </c>
      <c r="R22" s="85">
        <f>IFERROR(IF(Q22="",0,IF(AND($H22="м",$J22=10),VLOOKUP(Q22,[2]Лист1!$G$5:$I$74,3),IF(AND($H22="м",$J22=11),VLOOKUP(Q22,[2]Лист1!$AA$5:$AC$74,3),IF(AND($H22="м",$J22=12),VLOOKUP(Q22,[2]Лист1!$AT$5:$AV$74,3),IF(AND($H22="м",$J22=13),VLOOKUP(Q22,[2]Лист1!$BM$5:$BBJ$74,3),IF(AND($H22="ж",$J22=10),VLOOKUP(Q22,[2]Лист1!$P$5:$R$74,3),IF(AND($H22="ж",$J22=11),VLOOKUP(Q22,[2]Лист1!$AJ$5:$AL$74,3),IF(AND($H22="ж",$J22=12),VLOOKUP(Q22,[2]Лист1!$BC$5:$BE$74,3),IF(AND($H22="ж",$J22=13),VLOOKUP(Q22,[2]Лист1!$BM$5:$BX$74,3)))))))))),0)</f>
        <v>18</v>
      </c>
      <c r="S22" s="86">
        <v>6</v>
      </c>
      <c r="T22" s="85">
        <f>IFERROR(IF(S22="",0,IF(AND($H22="м",$J22=10),VLOOKUP(S22,[2]Лист1!$H$5:$I$74,2),IF(AND($H22="м",$J22=11),VLOOKUP(S22,[2]Лист1!$AB$5:$AC$74,2),IF(AND($H22="м",$J22=12),VLOOKUP(S22,[2]Лист1!$AU$5:$AV$74,2),IF(AND($H22="м",$J22=13),VLOOKUP(S22,[2]Лист1!$BN$5:$BBJ$74,2),IF(AND($H22="ж",$J22=10),VLOOKUP(S22,[2]Лист1!$P$5:$R$74,3),IF(AND($H22="ж",$J22=11),VLOOKUP(S22,[2]Лист1!$AJ$5:$AL$74,3),IF(AND($H22="ж",$J22=12),VLOOKUP(S22,[2]Лист1!$BC$5:$BE$74,3),IF(AND($H22="ж",$J22=13),VLOOKUP(S22,[2]Лист1!$BM$5:$BX$74,3)))))))))),0)</f>
        <v>33</v>
      </c>
      <c r="U22" s="86"/>
      <c r="V22" s="85">
        <f>IFERROR(IF(U22="",0,IF(AND($H22="м",$J22=10),VLOOKUP(U22,[2]Лист1!$H$5:$I$74,2),IF(AND($H22="м",$J22=11),VLOOKUP(U22,[2]Лист1!$AB$5:$AC$74,2),IF(AND($H22="м",$J22=12),VLOOKUP(U22,[2]Лист1!$AU$5:$AV$74,2),IF(AND($H22="м",$J22=13),VLOOKUP(U22,[2]Лист1!$BN$5:$BBJ$74,2),IF(AND($H22="ж",$J22=10),VLOOKUP(U22,[2]Лист1!$Q$5:$R$74,2),IF(AND($H22="ж",$J22=11),VLOOKUP(U22,[2]Лист1!$AK$5:$AL$74,2),IF(AND($H22="ж",$J22=12),VLOOKUP(U22,[2]Лист1!$BD$5:$BE$74,2),IF(AND($H22="ж",$J22=13),VLOOKUP(U22,[2]Лист1!$BW$5:$BX$74,2)))))))))),0)</f>
        <v>0</v>
      </c>
      <c r="W22" s="84">
        <v>4217</v>
      </c>
      <c r="X22" s="85">
        <f>IFERROR(IF(W22="",0,IF(AND($H22="м",$J22=10),VLOOKUP(W22,[2]Лист1!$A$5:$B$75,2,FALSE),IF(AND($H22="м",$J22=11),VLOOKUP(W22,[2]Лист1!$U$5:$V$75,2,FALSE),IF(AND($H22="м",$J22=12),VLOOKUP(W22,[2]Лист1!$AN$5:$AO$75,2,FALSE),IF(AND($H22="м",$J22=13),VLOOKUP(W22,[2]Лист1!$BG$5:$BH$75,2,FALSE),IF(AND($H22="ж",$J22=10),VLOOKUP(W22,[2]Лист1!$J$5:$K$75,2,FALSE),IF(AND($H22="ж",$J22=11),VLOOKUP(W22,[2]Лист1!$AD$5:$AE$75,2,FALSE),IF(AND($H22="ж",$J22=12),VLOOKUP(W22,[2]Лист1!$AW$5:$AX$75,2,FALSE),IF(AND($H22="ж",$J22=13),VLOOKUP(W22,[2]Лист1!$BP$5:$BQ$75,2,FALSE)))))))))),IF(W22="",0,IF(AND($H22="м",$J22=10),VLOOKUP(W22,[2]Лист1!$A$5:$B$75,2),IF(AND($H22="м",$J22=11),VLOOKUP(W22,[2]Лист1!$U$5:$V$75,2),IF(AND($H22="м",$J22=12),VLOOKUP(W22,[2]Лист1!$AN$5:$AO$75,2),IF(AND($H22="м",$J22=13),VLOOKUP(W22,[2]Лист1!$BG$5:$BH$75,2),IF(AND($H22="ж",$J22=10),VLOOKUP(W22,[2]Лист1!$J$5:$K$75,2),IF(AND($H22="ж",$J22=11),VLOOKUP(W22,[2]Лист1!$AD$5:$AE$75,2),IF(AND($H22="ж",$J22=12),VLOOKUP(W22,[2]Лист1!$AW$5:$AX$75,2),IF(AND($H22="ж",$J22=13),VLOOKUP(W22,[2]Лист1!$BP$5:$BQ$75,2))))))))))-1)</f>
        <v>36</v>
      </c>
      <c r="Y22" s="87">
        <f t="shared" si="6"/>
        <v>205</v>
      </c>
      <c r="Z22" s="157"/>
      <c r="AA22" s="153"/>
      <c r="AB22" t="str">
        <f t="shared" si="0"/>
        <v>4</v>
      </c>
      <c r="AC22" t="str">
        <f t="shared" si="1"/>
        <v>217</v>
      </c>
      <c r="AD22" t="str">
        <f t="shared" si="2"/>
        <v>21</v>
      </c>
      <c r="AE22" t="str">
        <f t="shared" si="3"/>
        <v>7</v>
      </c>
    </row>
    <row r="23" spans="1:31" ht="23.45" customHeight="1" thickBot="1" x14ac:dyDescent="0.45">
      <c r="A23" s="78"/>
      <c r="B23" s="88">
        <v>3</v>
      </c>
      <c r="C23" s="89" t="s">
        <v>169</v>
      </c>
      <c r="D23" s="82" t="s">
        <v>266</v>
      </c>
      <c r="E23" s="82" t="s">
        <v>267</v>
      </c>
      <c r="F23" s="82" t="s">
        <v>243</v>
      </c>
      <c r="G23" s="64" t="str">
        <f t="shared" si="4"/>
        <v>Мендешев Аскар</v>
      </c>
      <c r="H23" s="83" t="s">
        <v>16</v>
      </c>
      <c r="I23" s="91">
        <v>40579</v>
      </c>
      <c r="J23" s="83">
        <f>_xlfn.FLOOR.PRECISE(YEARFRAC(I23,$Y$1,3),1)</f>
        <v>12</v>
      </c>
      <c r="K23" s="84">
        <v>180</v>
      </c>
      <c r="L23" s="85">
        <f>IF(K23&lt;100,0,IF(K23="",0,IF(AND($H23="м",J23=10),VLOOKUP(K23,[2]Лист1!$C$5:$I$74,7),IF(AND($H23="м",J23=11),VLOOKUP(K23,[2]Лист1!$W$5:$AC$74,7),IF(AND($H23="м",J23=12),VLOOKUP(K23,[2]Лист1!$AP$5:$AV$74,7),IF(AND($H23="м",J23=13),VLOOKUP(K23,[2]Лист1!$BI$5:$BO$74,7),IF(AND($H23="ж",J23=10),VLOOKUP(K23,[2]Лист1!$L$5:$R$74,7),IF(AND($H23="ж",J23=11),VLOOKUP(K23,[2]Лист1!$AF$5:$AL$74,7),IF(AND($H23="ж",J23=12),VLOOKUP(K23,[2]Лист1!$AY$5:$BE$74,7),IF(AND($H23="ж",J23=13),VLOOKUP(K23,[2]Лист1!$BR$5:$BX$74,7)))))))))))</f>
        <v>25</v>
      </c>
      <c r="M23" s="84">
        <v>57</v>
      </c>
      <c r="N23" s="85">
        <f>IF(M23="",0,IF(AND($H23="м",$J23=10),VLOOKUP(M23,[2]Лист1!$E$5:$F$75,2),IF(AND($H23="м",$J23=11),VLOOKUP(M23,[2]Лист1!$Y$5:$Z$75,2),IF(AND($H23="м",$J23=12),VLOOKUP(M23,[2]Лист1!$AR$5:$AS$75,2),IF(AND($H23="м",$J23=13),VLOOKUP(M23,[2]Лист1!$BK$5:$BL$75,2),IF(AND($H23="ж",$J23=10),VLOOKUP(M23,[2]Лист1!$M$5:$N$75,2),IF(AND($H23="ж",$J23=11),VLOOKUP(M23,[2]Лист1!$AH$5:$AI$75,2),IF(AND($H23="ж",$J23=12),VLOOKUP(M23,[2]Лист1!$BA$5:$BB$75,2),IF(AND($H23="ж",$J23=13),VLOOKUP(M23,[2]Лист1!$BT$5:$BU$75,2))))))))))</f>
        <v>22</v>
      </c>
      <c r="O23" s="86">
        <v>27</v>
      </c>
      <c r="P23" s="85">
        <f>IF(O23="",0,IF(AND($H23="м",$J23=10),VLOOKUP(O23,[2]Лист1!$D$5:$I$74,6),IF(AND($H23="м",$J23=11),VLOOKUP(O23,[2]Лист1!$X$5:$AC$74,6),IF(AND($H23="м",$J23=12),VLOOKUP(O23,[2]Лист1!$AQ$5:$AV$74,6),IF(AND($H23="м",$J23=13),VLOOKUP(O23,[2]Лист1!$BO$5:$BBJ$74,6),IF(AND($H23="ж",$J23=10),VLOOKUP(O23,[2]Лист1!$M$5:$R$74,6),IF(AND($H23="ж",$J23=11),VLOOKUP(O23,[2]Лист1!$AG$5:$AL$74,6),IF(AND($H23="ж",$J23=12),VLOOKUP(O23,[2]Лист1!$AZ$5:$BE$74,6),IF(AND($H23="ж",$J23=13),VLOOKUP(O23,[2]Лист1!$BS$5:$BX$74,6))))))))))</f>
        <v>38</v>
      </c>
      <c r="Q23" s="86">
        <v>11</v>
      </c>
      <c r="R23" s="85">
        <f>IFERROR(IF(Q23="",0,IF(AND($H23="м",$J23=10),VLOOKUP(Q23,[2]Лист1!$G$5:$I$74,3),IF(AND($H23="м",$J23=11),VLOOKUP(Q23,[2]Лист1!$AA$5:$AC$74,3),IF(AND($H23="м",$J23=12),VLOOKUP(Q23,[2]Лист1!$AT$5:$AV$74,3),IF(AND($H23="м",$J23=13),VLOOKUP(Q23,[2]Лист1!$BM$5:$BBJ$74,3),IF(AND($H23="ж",$J23=10),VLOOKUP(Q23,[2]Лист1!$P$5:$R$74,3),IF(AND($H23="ж",$J23=11),VLOOKUP(Q23,[2]Лист1!$AJ$5:$AL$74,3),IF(AND($H23="ж",$J23=12),VLOOKUP(Q23,[2]Лист1!$BC$5:$BE$74,3),IF(AND($H23="ж",$J23=13),VLOOKUP(Q23,[2]Лист1!$BM$5:$BX$74,3)))))))))),0)</f>
        <v>35</v>
      </c>
      <c r="S23" s="86">
        <v>1</v>
      </c>
      <c r="T23" s="85">
        <f>IFERROR(IF(S23="",0,IF(AND($H23="м",$J23=10),VLOOKUP(S23,[2]Лист1!$H$5:$I$74,2),IF(AND($H23="м",$J23=11),VLOOKUP(S23,[2]Лист1!$AB$5:$AC$74,2),IF(AND($H23="м",$J23=12),VLOOKUP(S23,[2]Лист1!$AU$5:$AV$74,2),IF(AND($H23="м",$J23=13),VLOOKUP(S23,[2]Лист1!$BN$5:$BBJ$74,2),IF(AND($H23="ж",$J23=10),VLOOKUP(S23,[2]Лист1!$P$5:$R$74,3),IF(AND($H23="ж",$J23=11),VLOOKUP(S23,[2]Лист1!$AJ$5:$AL$74,3),IF(AND($H23="ж",$J23=12),VLOOKUP(S23,[2]Лист1!$BC$5:$BE$74,3),IF(AND($H23="ж",$J23=13),VLOOKUP(S23,[2]Лист1!$BM$5:$BX$74,3)))))))))),0)</f>
        <v>10</v>
      </c>
      <c r="U23" s="86"/>
      <c r="V23" s="85">
        <f>IFERROR(IF(U23="",0,IF(AND($H23="м",$J23=10),VLOOKUP(U23,[2]Лист1!$H$5:$I$74,2),IF(AND($H23="м",$J23=11),VLOOKUP(U23,[2]Лист1!$AB$5:$AC$74,2),IF(AND($H23="м",$J23=12),VLOOKUP(U23,[2]Лист1!$AU$5:$AV$74,2),IF(AND($H23="м",$J23=13),VLOOKUP(U23,[2]Лист1!$BN$5:$BBJ$74,2),IF(AND($H23="ж",$J23=10),VLOOKUP(U23,[2]Лист1!$Q$5:$R$74,2),IF(AND($H23="ж",$J23=11),VLOOKUP(U23,[2]Лист1!$AK$5:$AL$74,2),IF(AND($H23="ж",$J23=12),VLOOKUP(U23,[2]Лист1!$BD$5:$BE$74,2),IF(AND($H23="ж",$J23=13),VLOOKUP(U23,[2]Лист1!$BW$5:$BX$74,2)))))))))),0)</f>
        <v>0</v>
      </c>
      <c r="W23" s="84">
        <v>4226</v>
      </c>
      <c r="X23" s="85">
        <f>IFERROR(IF(W23="",0,IF(AND($H23="м",$J23=10),VLOOKUP(W23,[2]Лист1!$A$5:$B$75,2,FALSE),IF(AND($H23="м",$J23=11),VLOOKUP(W23,[2]Лист1!$U$5:$V$75,2,FALSE),IF(AND($H23="м",$J23=12),VLOOKUP(W23,[2]Лист1!$AN$5:$AO$75,2,FALSE),IF(AND($H23="м",$J23=13),VLOOKUP(W23,[2]Лист1!$BG$5:$BH$75,2,FALSE),IF(AND($H23="ж",$J23=10),VLOOKUP(W23,[2]Лист1!$J$5:$K$75,2,FALSE),IF(AND($H23="ж",$J23=11),VLOOKUP(W23,[2]Лист1!$AD$5:$AE$75,2,FALSE),IF(AND($H23="ж",$J23=12),VLOOKUP(W23,[2]Лист1!$AW$5:$AX$75,2,FALSE),IF(AND($H23="ж",$J23=13),VLOOKUP(W23,[2]Лист1!$BP$5:$BQ$75,2,FALSE)))))))))),IF(W23="",0,IF(AND($H23="м",$J23=10),VLOOKUP(W23,[2]Лист1!$A$5:$B$75,2),IF(AND($H23="м",$J23=11),VLOOKUP(W23,[2]Лист1!$U$5:$V$75,2),IF(AND($H23="м",$J23=12),VLOOKUP(W23,[2]Лист1!$AN$5:$AO$75,2),IF(AND($H23="м",$J23=13),VLOOKUP(W23,[2]Лист1!$BG$5:$BH$75,2),IF(AND($H23="ж",$J23=10),VLOOKUP(W23,[2]Лист1!$J$5:$K$75,2),IF(AND($H23="ж",$J23=11),VLOOKUP(W23,[2]Лист1!$AD$5:$AE$75,2),IF(AND($H23="ж",$J23=12),VLOOKUP(W23,[2]Лист1!$AW$5:$AX$75,2),IF(AND($H23="ж",$J23=13),VLOOKUP(W23,[2]Лист1!$BP$5:$BQ$75,2))))))))))-1)</f>
        <v>29</v>
      </c>
      <c r="Y23" s="87">
        <f t="shared" si="6"/>
        <v>159</v>
      </c>
      <c r="Z23" s="157"/>
      <c r="AA23" s="153"/>
      <c r="AB23" t="str">
        <f t="shared" si="0"/>
        <v>4</v>
      </c>
      <c r="AC23" t="str">
        <f t="shared" si="1"/>
        <v>226</v>
      </c>
      <c r="AD23" t="str">
        <f t="shared" si="2"/>
        <v>22</v>
      </c>
      <c r="AE23" t="str">
        <f t="shared" si="3"/>
        <v>6</v>
      </c>
    </row>
    <row r="24" spans="1:31" ht="23.45" customHeight="1" thickBot="1" x14ac:dyDescent="0.45">
      <c r="A24" s="78"/>
      <c r="B24" s="79">
        <v>4</v>
      </c>
      <c r="C24" s="89" t="s">
        <v>170</v>
      </c>
      <c r="D24" s="82" t="s">
        <v>268</v>
      </c>
      <c r="E24" s="82" t="s">
        <v>269</v>
      </c>
      <c r="F24" s="82" t="s">
        <v>270</v>
      </c>
      <c r="G24" s="64" t="str">
        <f t="shared" si="4"/>
        <v>Бекмурзаев Сыймык</v>
      </c>
      <c r="H24" s="83" t="s">
        <v>16</v>
      </c>
      <c r="I24" s="91">
        <v>40459</v>
      </c>
      <c r="J24" s="83">
        <f t="shared" si="5"/>
        <v>12</v>
      </c>
      <c r="K24" s="84">
        <v>170</v>
      </c>
      <c r="L24" s="85">
        <f>IF(K24&lt;100,0,IF(K24="",0,IF(AND($H24="м",J24=10),VLOOKUP(K24,[2]Лист1!$C$5:$I$74,7),IF(AND($H24="м",J24=11),VLOOKUP(K24,[2]Лист1!$W$5:$AC$74,7),IF(AND($H24="м",J24=12),VLOOKUP(K24,[2]Лист1!$AP$5:$AV$74,7),IF(AND($H24="м",J24=13),VLOOKUP(K24,[2]Лист1!$BI$5:$BO$74,7),IF(AND($H24="ж",J24=10),VLOOKUP(K24,[2]Лист1!$L$5:$R$74,7),IF(AND($H24="ж",J24=11),VLOOKUP(K24,[2]Лист1!$AF$5:$AL$74,7),IF(AND($H24="ж",J24=12),VLOOKUP(K24,[2]Лист1!$AY$5:$BE$74,7),IF(AND($H24="ж",J24=13),VLOOKUP(K24,[2]Лист1!$BR$5:$BX$74,7)))))))))))</f>
        <v>20</v>
      </c>
      <c r="M24" s="84">
        <v>56</v>
      </c>
      <c r="N24" s="85">
        <f>IF(M24="",0,IF(AND($H24="м",$J24=10),VLOOKUP(M24,[2]Лист1!$E$5:$F$75,2),IF(AND($H24="м",$J24=11),VLOOKUP(M24,[2]Лист1!$Y$5:$Z$75,2),IF(AND($H24="м",$J24=12),VLOOKUP(M24,[2]Лист1!$AR$5:$AS$75,2),IF(AND($H24="м",$J24=13),VLOOKUP(M24,[2]Лист1!$BK$5:$BL$75,2),IF(AND($H24="ж",$J24=10),VLOOKUP(M24,[2]Лист1!$M$5:$N$75,2),IF(AND($H24="ж",$J24=11),VLOOKUP(M24,[2]Лист1!$AH$5:$AI$75,2),IF(AND($H24="ж",$J24=12),VLOOKUP(M24,[2]Лист1!$BA$5:$BB$75,2),IF(AND($H24="ж",$J24=13),VLOOKUP(M24,[2]Лист1!$BT$5:$BU$75,2))))))))))</f>
        <v>26</v>
      </c>
      <c r="O24" s="86">
        <v>35</v>
      </c>
      <c r="P24" s="85">
        <f>IF(O24="",0,IF(AND($H24="м",$J24=10),VLOOKUP(O24,[2]Лист1!$D$5:$I$74,6),IF(AND($H24="м",$J24=11),VLOOKUP(O24,[2]Лист1!$X$5:$AC$74,6),IF(AND($H24="м",$J24=12),VLOOKUP(O24,[2]Лист1!$AQ$5:$AV$74,6),IF(AND($H24="м",$J24=13),VLOOKUP(O24,[2]Лист1!$BO$5:$BBJ$74,6),IF(AND($H24="ж",$J24=10),VLOOKUP(O24,[2]Лист1!$M$5:$R$74,6),IF(AND($H24="ж",$J24=11),VLOOKUP(O24,[2]Лист1!$AG$5:$AL$74,6),IF(AND($H24="ж",$J24=12),VLOOKUP(O24,[2]Лист1!$AZ$5:$BE$74,6),IF(AND($H24="ж",$J24=13),VLOOKUP(O24,[2]Лист1!$BS$5:$BX$74,6))))))))))</f>
        <v>56</v>
      </c>
      <c r="Q24" s="86">
        <v>1</v>
      </c>
      <c r="R24" s="85">
        <f>IFERROR(IF(Q24="",0,IF(AND($H24="м",$J24=10),VLOOKUP(Q24,[2]Лист1!$G$5:$I$74,3),IF(AND($H24="м",$J24=11),VLOOKUP(Q24,[2]Лист1!$AA$5:$AC$74,3),IF(AND($H24="м",$J24=12),VLOOKUP(Q24,[2]Лист1!$AT$5:$AV$74,3),IF(AND($H24="м",$J24=13),VLOOKUP(Q24,[2]Лист1!$BM$5:$BBJ$74,3),IF(AND($H24="ж",$J24=10),VLOOKUP(Q24,[2]Лист1!$P$5:$R$74,3),IF(AND($H24="ж",$J24=11),VLOOKUP(Q24,[2]Лист1!$AJ$5:$AL$74,3),IF(AND($H24="ж",$J24=12),VLOOKUP(Q24,[2]Лист1!$BC$5:$BE$74,3),IF(AND($H24="ж",$J24=13),VLOOKUP(Q24,[2]Лист1!$BM$5:$BX$74,3)))))))))),0)</f>
        <v>12</v>
      </c>
      <c r="S24" s="86">
        <v>8</v>
      </c>
      <c r="T24" s="85">
        <f>IFERROR(IF(S24="",0,IF(AND($H24="м",$J24=10),VLOOKUP(S24,[2]Лист1!$H$5:$I$74,2),IF(AND($H24="м",$J24=11),VLOOKUP(S24,[2]Лист1!$AB$5:$AC$74,2),IF(AND($H24="м",$J24=12),VLOOKUP(S24,[2]Лист1!$AU$5:$AV$74,2),IF(AND($H24="м",$J24=13),VLOOKUP(S24,[2]Лист1!$BN$5:$BBJ$74,2),IF(AND($H24="ж",$J24=10),VLOOKUP(S24,[2]Лист1!$P$5:$R$74,3),IF(AND($H24="ж",$J24=11),VLOOKUP(S24,[2]Лист1!$AJ$5:$AL$74,3),IF(AND($H24="ж",$J24=12),VLOOKUP(S24,[2]Лист1!$BC$5:$BE$74,3),IF(AND($H24="ж",$J24=13),VLOOKUP(S24,[2]Лист1!$BM$5:$BX$74,3)))))))))),0)</f>
        <v>37</v>
      </c>
      <c r="U24" s="86"/>
      <c r="V24" s="85">
        <f>IFERROR(IF(U24="",0,IF(AND($H24="м",$J24=10),VLOOKUP(U24,[2]Лист1!$H$5:$I$74,2),IF(AND($H24="м",$J24=11),VLOOKUP(U24,[2]Лист1!$AB$5:$AC$74,2),IF(AND($H24="м",$J24=12),VLOOKUP(U24,[2]Лист1!$AU$5:$AV$74,2),IF(AND($H24="м",$J24=13),VLOOKUP(U24,[2]Лист1!$BN$5:$BBJ$74,2),IF(AND($H24="ж",$J24=10),VLOOKUP(U24,[2]Лист1!$Q$5:$R$74,2),IF(AND($H24="ж",$J24=11),VLOOKUP(U24,[2]Лист1!$AK$5:$AL$74,2),IF(AND($H24="ж",$J24=12),VLOOKUP(U24,[2]Лист1!$BD$5:$BE$74,2),IF(AND($H24="ж",$J24=13),VLOOKUP(U24,[2]Лист1!$BW$5:$BX$74,2)))))))))),0)</f>
        <v>0</v>
      </c>
      <c r="W24" s="84">
        <v>4336</v>
      </c>
      <c r="X24" s="85">
        <f>IFERROR(IF(W24="",0,IF(AND($H24="м",$J24=10),VLOOKUP(W24,[2]Лист1!$A$5:$B$75,2,FALSE),IF(AND($H24="м",$J24=11),VLOOKUP(W24,[2]Лист1!$U$5:$V$75,2,FALSE),IF(AND($H24="м",$J24=12),VLOOKUP(W24,[2]Лист1!$AN$5:$AO$75,2,FALSE),IF(AND($H24="м",$J24=13),VLOOKUP(W24,[2]Лист1!$BG$5:$BH$75,2,FALSE),IF(AND($H24="ж",$J24=10),VLOOKUP(W24,[2]Лист1!$J$5:$K$75,2,FALSE),IF(AND($H24="ж",$J24=11),VLOOKUP(W24,[2]Лист1!$AD$5:$AE$75,2,FALSE),IF(AND($H24="ж",$J24=12),VLOOKUP(W24,[2]Лист1!$AW$5:$AX$75,2,FALSE),IF(AND($H24="ж",$J24=13),VLOOKUP(W24,[2]Лист1!$BP$5:$BQ$75,2,FALSE)))))))))),IF(W24="",0,IF(AND($H24="м",$J24=10),VLOOKUP(W24,[2]Лист1!$A$5:$B$75,2),IF(AND($H24="м",$J24=11),VLOOKUP(W24,[2]Лист1!$U$5:$V$75,2),IF(AND($H24="м",$J24=12),VLOOKUP(W24,[2]Лист1!$AN$5:$AO$75,2),IF(AND($H24="м",$J24=13),VLOOKUP(W24,[2]Лист1!$BG$5:$BH$75,2),IF(AND($H24="ж",$J24=10),VLOOKUP(W24,[2]Лист1!$J$5:$K$75,2),IF(AND($H24="ж",$J24=11),VLOOKUP(W24,[2]Лист1!$AD$5:$AE$75,2),IF(AND($H24="ж",$J24=12),VLOOKUP(W24,[2]Лист1!$AW$5:$AX$75,2),IF(AND($H24="ж",$J24=13),VLOOKUP(W24,[2]Лист1!$BP$5:$BQ$75,2))))))))))-1)</f>
        <v>25</v>
      </c>
      <c r="Y24" s="87">
        <f t="shared" si="6"/>
        <v>176</v>
      </c>
      <c r="Z24" s="157"/>
      <c r="AA24" s="153"/>
      <c r="AB24" t="str">
        <f t="shared" si="0"/>
        <v>4</v>
      </c>
      <c r="AC24" t="str">
        <f t="shared" si="1"/>
        <v>336</v>
      </c>
      <c r="AD24" t="str">
        <f t="shared" si="2"/>
        <v>33</v>
      </c>
      <c r="AE24" t="str">
        <f t="shared" si="3"/>
        <v>6</v>
      </c>
    </row>
    <row r="25" spans="1:31" ht="23.45" customHeight="1" thickBot="1" x14ac:dyDescent="0.45">
      <c r="A25" s="78"/>
      <c r="B25" s="88">
        <v>5</v>
      </c>
      <c r="C25" s="89" t="s">
        <v>171</v>
      </c>
      <c r="D25" s="82" t="s">
        <v>271</v>
      </c>
      <c r="E25" s="82" t="s">
        <v>272</v>
      </c>
      <c r="F25" s="82" t="s">
        <v>273</v>
      </c>
      <c r="G25" s="64" t="str">
        <f t="shared" si="4"/>
        <v>Сиргиенко Анатолий</v>
      </c>
      <c r="H25" s="83" t="s">
        <v>16</v>
      </c>
      <c r="I25" s="91">
        <v>40536</v>
      </c>
      <c r="J25" s="83">
        <f t="shared" si="5"/>
        <v>12</v>
      </c>
      <c r="K25" s="84">
        <v>176</v>
      </c>
      <c r="L25" s="85">
        <f>IF(K25&lt;100,0,IF(K25="",0,IF(AND($H25="м",J25=10),VLOOKUP(K25,[2]Лист1!$C$5:$I$74,7),IF(AND($H25="м",J25=11),VLOOKUP(K25,[2]Лист1!$W$5:$AC$74,7),IF(AND($H25="м",J25=12),VLOOKUP(K25,[2]Лист1!$AP$5:$AV$74,7),IF(AND($H25="м",J25=13),VLOOKUP(K25,[2]Лист1!$BI$5:$BO$74,7),IF(AND($H25="ж",J25=10),VLOOKUP(K25,[2]Лист1!$L$5:$R$74,7),IF(AND($H25="ж",J25=11),VLOOKUP(K25,[2]Лист1!$AF$5:$AL$74,7),IF(AND($H25="ж",J25=12),VLOOKUP(K25,[2]Лист1!$AY$5:$BE$74,7),IF(AND($H25="ж",J25=13),VLOOKUP(K25,[2]Лист1!$BR$5:$BX$74,7)))))))))))</f>
        <v>23</v>
      </c>
      <c r="M25" s="84">
        <v>57</v>
      </c>
      <c r="N25" s="85">
        <f>IF(M25="",0,IF(AND($H25="м",$J25=10),VLOOKUP(M25,[2]Лист1!$E$5:$F$75,2),IF(AND($H25="м",$J25=11),VLOOKUP(M25,[2]Лист1!$Y$5:$Z$75,2),IF(AND($H25="м",$J25=12),VLOOKUP(M25,[2]Лист1!$AR$5:$AS$75,2),IF(AND($H25="м",$J25=13),VLOOKUP(M25,[2]Лист1!$BK$5:$BL$75,2),IF(AND($H25="ж",$J25=10),VLOOKUP(M25,[2]Лист1!$M$5:$N$75,2),IF(AND($H25="ж",$J25=11),VLOOKUP(M25,[2]Лист1!$AH$5:$AI$75,2),IF(AND($H25="ж",$J25=12),VLOOKUP(M25,[2]Лист1!$BA$5:$BB$75,2),IF(AND($H25="ж",$J25=13),VLOOKUP(M25,[2]Лист1!$BT$5:$BU$75,2))))))))))</f>
        <v>22</v>
      </c>
      <c r="O25" s="86">
        <v>31</v>
      </c>
      <c r="P25" s="85">
        <f>IF(O25="",0,IF(AND($H25="м",$J25=10),VLOOKUP(O25,[2]Лист1!$D$5:$I$74,6),IF(AND($H25="м",$J25=11),VLOOKUP(O25,[2]Лист1!$X$5:$AC$74,6),IF(AND($H25="м",$J25=12),VLOOKUP(O25,[2]Лист1!$AQ$5:$AV$74,6),IF(AND($H25="м",$J25=13),VLOOKUP(O25,[2]Лист1!$BO$5:$BBJ$74,6),IF(AND($H25="ж",$J25=10),VLOOKUP(O25,[2]Лист1!$M$5:$R$74,6),IF(AND($H25="ж",$J25=11),VLOOKUP(O25,[2]Лист1!$AG$5:$AL$74,6),IF(AND($H25="ж",$J25=12),VLOOKUP(O25,[2]Лист1!$AZ$5:$BE$74,6),IF(AND($H25="ж",$J25=13),VLOOKUP(O25,[2]Лист1!$BS$5:$BX$74,6))))))))))</f>
        <v>47</v>
      </c>
      <c r="Q25" s="86">
        <v>2</v>
      </c>
      <c r="R25" s="85">
        <f>IFERROR(IF(Q25="",0,IF(AND($H25="м",$J25=10),VLOOKUP(Q25,[2]Лист1!$G$5:$I$74,3),IF(AND($H25="м",$J25=11),VLOOKUP(Q25,[2]Лист1!$AA$5:$AC$74,3),IF(AND($H25="м",$J25=12),VLOOKUP(Q25,[2]Лист1!$AT$5:$AV$74,3),IF(AND($H25="м",$J25=13),VLOOKUP(Q25,[2]Лист1!$BM$5:$BBJ$74,3),IF(AND($H25="ж",$J25=10),VLOOKUP(Q25,[2]Лист1!$P$5:$R$74,3),IF(AND($H25="ж",$J25=11),VLOOKUP(Q25,[2]Лист1!$AJ$5:$AL$74,3),IF(AND($H25="ж",$J25=12),VLOOKUP(Q25,[2]Лист1!$BC$5:$BE$74,3),IF(AND($H25="ж",$J25=13),VLOOKUP(Q25,[2]Лист1!$BM$5:$BX$74,3)))))))))),0)</f>
        <v>14</v>
      </c>
      <c r="S25" s="86">
        <v>4</v>
      </c>
      <c r="T25" s="85">
        <f>IFERROR(IF(S25="",0,IF(AND($H25="м",$J25=10),VLOOKUP(S25,[2]Лист1!$H$5:$I$74,2),IF(AND($H25="м",$J25=11),VLOOKUP(S25,[2]Лист1!$AB$5:$AC$74,2),IF(AND($H25="м",$J25=12),VLOOKUP(S25,[2]Лист1!$AU$5:$AV$74,2),IF(AND($H25="м",$J25=13),VLOOKUP(S25,[2]Лист1!$BN$5:$BBJ$74,2),IF(AND($H25="ж",$J25=10),VLOOKUP(S25,[2]Лист1!$P$5:$R$74,3),IF(AND($H25="ж",$J25=11),VLOOKUP(S25,[2]Лист1!$AJ$5:$AL$74,3),IF(AND($H25="ж",$J25=12),VLOOKUP(S25,[2]Лист1!$BC$5:$BE$74,3),IF(AND($H25="ж",$J25=13),VLOOKUP(S25,[2]Лист1!$BM$5:$BX$74,3)))))))))),0)</f>
        <v>21</v>
      </c>
      <c r="U25" s="86"/>
      <c r="V25" s="85">
        <f>IFERROR(IF(U25="",0,IF(AND($H25="м",$J25=10),VLOOKUP(U25,[2]Лист1!$H$5:$I$74,2),IF(AND($H25="м",$J25=11),VLOOKUP(U25,[2]Лист1!$AB$5:$AC$74,2),IF(AND($H25="м",$J25=12),VLOOKUP(U25,[2]Лист1!$AU$5:$AV$74,2),IF(AND($H25="м",$J25=13),VLOOKUP(U25,[2]Лист1!$BN$5:$BBJ$74,2),IF(AND($H25="ж",$J25=10),VLOOKUP(U25,[2]Лист1!$Q$5:$R$74,2),IF(AND($H25="ж",$J25=11),VLOOKUP(U25,[2]Лист1!$AK$5:$AL$74,2),IF(AND($H25="ж",$J25=12),VLOOKUP(U25,[2]Лист1!$BD$5:$BE$74,2),IF(AND($H25="ж",$J25=13),VLOOKUP(U25,[2]Лист1!$BW$5:$BX$74,2)))))))))),0)</f>
        <v>0</v>
      </c>
      <c r="W25" s="84">
        <v>4426</v>
      </c>
      <c r="X25" s="85">
        <f>IFERROR(IF(W25="",0,IF(AND($H25="м",$J25=10),VLOOKUP(W25,[2]Лист1!$A$5:$B$75,2,FALSE),IF(AND($H25="м",$J25=11),VLOOKUP(W25,[2]Лист1!$U$5:$V$75,2,FALSE),IF(AND($H25="м",$J25=12),VLOOKUP(W25,[2]Лист1!$AN$5:$AO$75,2,FALSE),IF(AND($H25="м",$J25=13),VLOOKUP(W25,[2]Лист1!$BG$5:$BH$75,2,FALSE),IF(AND($H25="ж",$J25=10),VLOOKUP(W25,[2]Лист1!$J$5:$K$75,2,FALSE),IF(AND($H25="ж",$J25=11),VLOOKUP(W25,[2]Лист1!$AD$5:$AE$75,2,FALSE),IF(AND($H25="ж",$J25=12),VLOOKUP(W25,[2]Лист1!$AW$5:$AX$75,2,FALSE),IF(AND($H25="ж",$J25=13),VLOOKUP(W25,[2]Лист1!$BP$5:$BQ$75,2,FALSE)))))))))),IF(W25="",0,IF(AND($H25="м",$J25=10),VLOOKUP(W25,[2]Лист1!$A$5:$B$75,2),IF(AND($H25="м",$J25=11),VLOOKUP(W25,[2]Лист1!$U$5:$V$75,2),IF(AND($H25="м",$J25=12),VLOOKUP(W25,[2]Лист1!$AN$5:$AO$75,2),IF(AND($H25="м",$J25=13),VLOOKUP(W25,[2]Лист1!$BG$5:$BH$75,2),IF(AND($H25="ж",$J25=10),VLOOKUP(W25,[2]Лист1!$J$5:$K$75,2),IF(AND($H25="ж",$J25=11),VLOOKUP(W25,[2]Лист1!$AD$5:$AE$75,2),IF(AND($H25="ж",$J25=12),VLOOKUP(W25,[2]Лист1!$AW$5:$AX$75,2),IF(AND($H25="ж",$J25=13),VLOOKUP(W25,[2]Лист1!$BP$5:$BQ$75,2))))))))))-1)</f>
        <v>22</v>
      </c>
      <c r="Y25" s="87">
        <f t="shared" si="6"/>
        <v>149</v>
      </c>
      <c r="Z25" s="157"/>
      <c r="AA25" s="153"/>
      <c r="AB25" t="str">
        <f t="shared" si="0"/>
        <v>4</v>
      </c>
      <c r="AC25" t="str">
        <f t="shared" si="1"/>
        <v>426</v>
      </c>
      <c r="AD25" t="str">
        <f t="shared" si="2"/>
        <v>42</v>
      </c>
      <c r="AE25" t="str">
        <f t="shared" si="3"/>
        <v>6</v>
      </c>
    </row>
    <row r="26" spans="1:31" ht="23.45" customHeight="1" thickBot="1" x14ac:dyDescent="0.45">
      <c r="A26" s="78"/>
      <c r="B26" s="88">
        <v>6</v>
      </c>
      <c r="C26" s="89" t="s">
        <v>172</v>
      </c>
      <c r="D26" s="82" t="s">
        <v>274</v>
      </c>
      <c r="E26" s="82" t="s">
        <v>53</v>
      </c>
      <c r="F26" s="82" t="s">
        <v>275</v>
      </c>
      <c r="G26" s="64" t="str">
        <f t="shared" si="4"/>
        <v>Базитов Эльдар</v>
      </c>
      <c r="H26" s="83" t="s">
        <v>16</v>
      </c>
      <c r="I26" s="91">
        <v>40740</v>
      </c>
      <c r="J26" s="83">
        <f t="shared" si="5"/>
        <v>11</v>
      </c>
      <c r="K26" s="84">
        <v>174</v>
      </c>
      <c r="L26" s="85">
        <f>IF(K26&lt;100,0,IF(K26="",0,IF(AND($H26="м",J26=10),VLOOKUP(K26,[2]Лист1!$C$5:$I$74,7),IF(AND($H26="м",J26=11),VLOOKUP(K26,[2]Лист1!$W$5:$AC$74,7),IF(AND($H26="м",J26=12),VLOOKUP(K26,[2]Лист1!$AP$5:$AV$74,7),IF(AND($H26="м",J26=13),VLOOKUP(K26,[2]Лист1!$BI$5:$BO$74,7),IF(AND($H26="ж",J26=10),VLOOKUP(K26,[2]Лист1!$L$5:$R$74,7),IF(AND($H26="ж",J26=11),VLOOKUP(K26,[2]Лист1!$AF$5:$AL$74,7),IF(AND($H26="ж",J26=12),VLOOKUP(K26,[2]Лист1!$AY$5:$BE$74,7),IF(AND($H26="ж",J26=13),VLOOKUP(K26,[2]Лист1!$BR$5:$BX$74,7)))))))))))</f>
        <v>27</v>
      </c>
      <c r="M26" s="84">
        <v>55</v>
      </c>
      <c r="N26" s="85">
        <f>IF(M26="",0,IF(AND($H26="м",$J26=10),VLOOKUP(M26,[2]Лист1!$E$5:$F$75,2),IF(AND($H26="м",$J26=11),VLOOKUP(M26,[2]Лист1!$Y$5:$Z$75,2),IF(AND($H26="м",$J26=12),VLOOKUP(M26,[2]Лист1!$AR$5:$AS$75,2),IF(AND($H26="м",$J26=13),VLOOKUP(M26,[2]Лист1!$BK$5:$BL$75,2),IF(AND($H26="ж",$J26=10),VLOOKUP(M26,[2]Лист1!$M$5:$N$75,2),IF(AND($H26="ж",$J26=11),VLOOKUP(M26,[2]Лист1!$AH$5:$AI$75,2),IF(AND($H26="ж",$J26=12),VLOOKUP(M26,[2]Лист1!$BA$5:$BB$75,2),IF(AND($H26="ж",$J26=13),VLOOKUP(M26,[2]Лист1!$BT$5:$BU$75,2))))))))))</f>
        <v>40</v>
      </c>
      <c r="O26" s="86">
        <v>33</v>
      </c>
      <c r="P26" s="85">
        <f>IF(O26="",0,IF(AND($H26="м",$J26=10),VLOOKUP(O26,[2]Лист1!$D$5:$I$74,6),IF(AND($H26="м",$J26=11),VLOOKUP(O26,[2]Лист1!$X$5:$AC$74,6),IF(AND($H26="м",$J26=12),VLOOKUP(O26,[2]Лист1!$AQ$5:$AV$74,6),IF(AND($H26="м",$J26=13),VLOOKUP(O26,[2]Лист1!$BO$5:$BBJ$74,6),IF(AND($H26="ж",$J26=10),VLOOKUP(O26,[2]Лист1!$M$5:$R$74,6),IF(AND($H26="ж",$J26=11),VLOOKUP(O26,[2]Лист1!$AG$5:$AL$74,6),IF(AND($H26="ж",$J26=12),VLOOKUP(O26,[2]Лист1!$AZ$5:$BE$74,6),IF(AND($H26="ж",$J26=13),VLOOKUP(O26,[2]Лист1!$BS$5:$BX$74,6))))))))))</f>
        <v>56</v>
      </c>
      <c r="Q26" s="86">
        <v>5</v>
      </c>
      <c r="R26" s="85">
        <f>IFERROR(IF(Q26="",0,IF(AND($H26="м",$J26=10),VLOOKUP(Q26,[2]Лист1!$G$5:$I$74,3),IF(AND($H26="м",$J26=11),VLOOKUP(Q26,[2]Лист1!$AA$5:$AC$74,3),IF(AND($H26="м",$J26=12),VLOOKUP(Q26,[2]Лист1!$AT$5:$AV$74,3),IF(AND($H26="м",$J26=13),VLOOKUP(Q26,[2]Лист1!$BM$5:$BBJ$74,3),IF(AND($H26="ж",$J26=10),VLOOKUP(Q26,[2]Лист1!$P$5:$R$74,3),IF(AND($H26="ж",$J26=11),VLOOKUP(Q26,[2]Лист1!$AJ$5:$AL$74,3),IF(AND($H26="ж",$J26=12),VLOOKUP(Q26,[2]Лист1!$BC$5:$BE$74,3),IF(AND($H26="ж",$J26=13),VLOOKUP(Q26,[2]Лист1!$BM$5:$BX$74,3)))))))))),0)</f>
        <v>24</v>
      </c>
      <c r="S26" s="86">
        <v>1</v>
      </c>
      <c r="T26" s="85">
        <f>IFERROR(IF(S26="",0,IF(AND($H26="м",$J26=10),VLOOKUP(S26,[2]Лист1!$H$5:$I$74,2),IF(AND($H26="м",$J26=11),VLOOKUP(S26,[2]Лист1!$AB$5:$AC$74,2),IF(AND($H26="м",$J26=12),VLOOKUP(S26,[2]Лист1!$AU$5:$AV$74,2),IF(AND($H26="м",$J26=13),VLOOKUP(S26,[2]Лист1!$BN$5:$BBJ$74,2),IF(AND($H26="ж",$J26=10),VLOOKUP(S26,[2]Лист1!$P$5:$R$74,3),IF(AND($H26="ж",$J26=11),VLOOKUP(S26,[2]Лист1!$AJ$5:$AL$74,3),IF(AND($H26="ж",$J26=12),VLOOKUP(S26,[2]Лист1!$BC$5:$BE$74,3),IF(AND($H26="ж",$J26=13),VLOOKUP(S26,[2]Лист1!$BM$5:$BX$74,3)))))))))),0)</f>
        <v>13</v>
      </c>
      <c r="U26" s="86"/>
      <c r="V26" s="85">
        <f>IFERROR(IF(U26="",0,IF(AND($H26="м",$J26=10),VLOOKUP(U26,[2]Лист1!$H$5:$I$74,2),IF(AND($H26="м",$J26=11),VLOOKUP(U26,[2]Лист1!$AB$5:$AC$74,2),IF(AND($H26="м",$J26=12),VLOOKUP(U26,[2]Лист1!$AU$5:$AV$74,2),IF(AND($H26="м",$J26=13),VLOOKUP(U26,[2]Лист1!$BN$5:$BBJ$74,2),IF(AND($H26="ж",$J26=10),VLOOKUP(U26,[2]Лист1!$Q$5:$R$74,2),IF(AND($H26="ж",$J26=11),VLOOKUP(U26,[2]Лист1!$AK$5:$AL$74,2),IF(AND($H26="ж",$J26=12),VLOOKUP(U26,[2]Лист1!$BD$5:$BE$74,2),IF(AND($H26="ж",$J26=13),VLOOKUP(U26,[2]Лист1!$BW$5:$BX$74,2)))))))))),0)</f>
        <v>0</v>
      </c>
      <c r="W26" s="84">
        <v>4413</v>
      </c>
      <c r="X26" s="85">
        <f>IFERROR(IF(W26="",0,IF(AND($H26="м",$J26=10),VLOOKUP(W26,[2]Лист1!$A$5:$B$75,2,FALSE),IF(AND($H26="м",$J26=11),VLOOKUP(W26,[2]Лист1!$U$5:$V$75,2,FALSE),IF(AND($H26="м",$J26=12),VLOOKUP(W26,[2]Лист1!$AN$5:$AO$75,2,FALSE),IF(AND($H26="м",$J26=13),VLOOKUP(W26,[2]Лист1!$BG$5:$BH$75,2,FALSE),IF(AND($H26="ж",$J26=10),VLOOKUP(W26,[2]Лист1!$J$5:$K$75,2,FALSE),IF(AND($H26="ж",$J26=11),VLOOKUP(W26,[2]Лист1!$AD$5:$AE$75,2,FALSE),IF(AND($H26="ж",$J26=12),VLOOKUP(W26,[2]Лист1!$AW$5:$AX$75,2,FALSE),IF(AND($H26="ж",$J26=13),VLOOKUP(W26,[2]Лист1!$BP$5:$BQ$75,2,FALSE)))))))))),IF(W26="",0,IF(AND($H26="м",$J26=10),VLOOKUP(W26,[2]Лист1!$A$5:$B$75,2),IF(AND($H26="м",$J26=11),VLOOKUP(W26,[2]Лист1!$U$5:$V$75,2),IF(AND($H26="м",$J26=12),VLOOKUP(W26,[2]Лист1!$AN$5:$AO$75,2),IF(AND($H26="м",$J26=13),VLOOKUP(W26,[2]Лист1!$BG$5:$BH$75,2),IF(AND($H26="ж",$J26=10),VLOOKUP(W26,[2]Лист1!$J$5:$K$75,2),IF(AND($H26="ж",$J26=11),VLOOKUP(W26,[2]Лист1!$AD$5:$AE$75,2),IF(AND($H26="ж",$J26=12),VLOOKUP(W26,[2]Лист1!$AW$5:$AX$75,2),IF(AND($H26="ж",$J26=13),VLOOKUP(W26,[2]Лист1!$BP$5:$BQ$75,2))))))))))-1)</f>
        <v>29</v>
      </c>
      <c r="Y26" s="87">
        <f t="shared" si="6"/>
        <v>189</v>
      </c>
      <c r="Z26" s="157"/>
      <c r="AA26" s="153"/>
      <c r="AB26" t="str">
        <f t="shared" si="0"/>
        <v>4</v>
      </c>
      <c r="AC26" t="str">
        <f t="shared" si="1"/>
        <v>413</v>
      </c>
      <c r="AD26" t="str">
        <f t="shared" si="2"/>
        <v>41</v>
      </c>
      <c r="AE26" t="str">
        <f t="shared" si="3"/>
        <v>3</v>
      </c>
    </row>
    <row r="27" spans="1:31" ht="23.45" customHeight="1" thickBot="1" x14ac:dyDescent="0.45">
      <c r="A27" s="78"/>
      <c r="B27" s="79">
        <v>7</v>
      </c>
      <c r="C27" s="89" t="s">
        <v>173</v>
      </c>
      <c r="D27" s="82" t="s">
        <v>276</v>
      </c>
      <c r="E27" s="82" t="s">
        <v>277</v>
      </c>
      <c r="F27" s="82" t="s">
        <v>273</v>
      </c>
      <c r="G27" s="64" t="str">
        <f t="shared" si="4"/>
        <v>Рыженков Леонид</v>
      </c>
      <c r="H27" s="83" t="s">
        <v>16</v>
      </c>
      <c r="I27" s="91">
        <v>40660</v>
      </c>
      <c r="J27" s="83">
        <f t="shared" si="5"/>
        <v>11</v>
      </c>
      <c r="K27" s="84">
        <v>196</v>
      </c>
      <c r="L27" s="85">
        <f>IF(K27&lt;100,0,IF(K27="",0,IF(AND($H27="м",J27=10),VLOOKUP(K27,[2]Лист1!$C$5:$I$74,7),IF(AND($H27="м",J27=11),VLOOKUP(K27,[2]Лист1!$W$5:$AC$74,7),IF(AND($H27="м",J27=12),VLOOKUP(K27,[2]Лист1!$AP$5:$AV$74,7),IF(AND($H27="м",J27=13),VLOOKUP(K27,[2]Лист1!$BI$5:$BO$74,7),IF(AND($H27="ж",J27=10),VLOOKUP(K27,[2]Лист1!$L$5:$R$74,7),IF(AND($H27="ж",J27=11),VLOOKUP(K27,[2]Лист1!$AF$5:$AL$74,7),IF(AND($H27="ж",J27=12),VLOOKUP(K27,[2]Лист1!$AY$5:$BE$74,7),IF(AND($H27="ж",J27=13),VLOOKUP(K27,[2]Лист1!$BR$5:$BX$74,7)))))))))))</f>
        <v>46</v>
      </c>
      <c r="M27" s="84">
        <v>52</v>
      </c>
      <c r="N27" s="85">
        <f>IF(M27="",0,IF(AND($H27="м",$J27=10),VLOOKUP(M27,[2]Лист1!$E$5:$F$75,2),IF(AND($H27="м",$J27=11),VLOOKUP(M27,[2]Лист1!$Y$5:$Z$75,2),IF(AND($H27="м",$J27=12),VLOOKUP(M27,[2]Лист1!$AR$5:$AS$75,2),IF(AND($H27="м",$J27=13),VLOOKUP(M27,[2]Лист1!$BK$5:$BL$75,2),IF(AND($H27="ж",$J27=10),VLOOKUP(M27,[2]Лист1!$M$5:$N$75,2),IF(AND($H27="ж",$J27=11),VLOOKUP(M27,[2]Лист1!$AH$5:$AI$75,2),IF(AND($H27="ж",$J27=12),VLOOKUP(M27,[2]Лист1!$BA$5:$BB$75,2),IF(AND($H27="ж",$J27=13),VLOOKUP(M27,[2]Лист1!$BT$5:$BU$75,2))))))))))</f>
        <v>54</v>
      </c>
      <c r="O27" s="86">
        <v>31</v>
      </c>
      <c r="P27" s="85">
        <f>IF(O27="",0,IF(AND($H27="м",$J27=10),VLOOKUP(O27,[2]Лист1!$D$5:$I$74,6),IF(AND($H27="м",$J27=11),VLOOKUP(O27,[2]Лист1!$X$5:$AC$74,6),IF(AND($H27="м",$J27=12),VLOOKUP(O27,[2]Лист1!$AQ$5:$AV$74,6),IF(AND($H27="м",$J27=13),VLOOKUP(O27,[2]Лист1!$BO$5:$BBJ$74,6),IF(AND($H27="ж",$J27=10),VLOOKUP(O27,[2]Лист1!$M$5:$R$74,6),IF(AND($H27="ж",$J27=11),VLOOKUP(O27,[2]Лист1!$AG$5:$AL$74,6),IF(AND($H27="ж",$J27=12),VLOOKUP(O27,[2]Лист1!$AZ$5:$BE$74,6),IF(AND($H27="ж",$J27=13),VLOOKUP(O27,[2]Лист1!$BS$5:$BX$74,6))))))))))</f>
        <v>52</v>
      </c>
      <c r="Q27" s="86">
        <v>4</v>
      </c>
      <c r="R27" s="85">
        <f>IFERROR(IF(Q27="",0,IF(AND($H27="м",$J27=10),VLOOKUP(Q27,[2]Лист1!$G$5:$I$74,3),IF(AND($H27="м",$J27=11),VLOOKUP(Q27,[2]Лист1!$AA$5:$AC$74,3),IF(AND($H27="м",$J27=12),VLOOKUP(Q27,[2]Лист1!$AT$5:$AV$74,3),IF(AND($H27="м",$J27=13),VLOOKUP(Q27,[2]Лист1!$BM$5:$BBJ$74,3),IF(AND($H27="ж",$J27=10),VLOOKUP(Q27,[2]Лист1!$P$5:$R$74,3),IF(AND($H27="ж",$J27=11),VLOOKUP(Q27,[2]Лист1!$AJ$5:$AL$74,3),IF(AND($H27="ж",$J27=12),VLOOKUP(Q27,[2]Лист1!$BC$5:$BE$74,3),IF(AND($H27="ж",$J27=13),VLOOKUP(Q27,[2]Лист1!$BM$5:$BX$74,3)))))))))),0)</f>
        <v>21</v>
      </c>
      <c r="S27" s="86">
        <v>12</v>
      </c>
      <c r="T27" s="85">
        <f>IFERROR(IF(S27="",0,IF(AND($H27="м",$J27=10),VLOOKUP(S27,[2]Лист1!$H$5:$I$74,2),IF(AND($H27="м",$J27=11),VLOOKUP(S27,[2]Лист1!$AB$5:$AC$74,2),IF(AND($H27="м",$J27=12),VLOOKUP(S27,[2]Лист1!$AU$5:$AV$74,2),IF(AND($H27="м",$J27=13),VLOOKUP(S27,[2]Лист1!$BN$5:$BBJ$74,2),IF(AND($H27="ж",$J27=10),VLOOKUP(S27,[2]Лист1!$P$5:$R$74,3),IF(AND($H27="ж",$J27=11),VLOOKUP(S27,[2]Лист1!$AJ$5:$AL$74,3),IF(AND($H27="ж",$J27=12),VLOOKUP(S27,[2]Лист1!$BC$5:$BE$74,3),IF(AND($H27="ж",$J27=13),VLOOKUP(S27,[2]Лист1!$BM$5:$BX$74,3)))))))))),0)</f>
        <v>59</v>
      </c>
      <c r="U27" s="86"/>
      <c r="V27" s="85">
        <f>IFERROR(IF(U27="",0,IF(AND($H27="м",$J27=10),VLOOKUP(U27,[2]Лист1!$H$5:$I$74,2),IF(AND($H27="м",$J27=11),VLOOKUP(U27,[2]Лист1!$AB$5:$AC$74,2),IF(AND($H27="м",$J27=12),VLOOKUP(U27,[2]Лист1!$AU$5:$AV$74,2),IF(AND($H27="м",$J27=13),VLOOKUP(U27,[2]Лист1!$BN$5:$BBJ$74,2),IF(AND($H27="ж",$J27=10),VLOOKUP(U27,[2]Лист1!$Q$5:$R$74,2),IF(AND($H27="ж",$J27=11),VLOOKUP(U27,[2]Лист1!$AK$5:$AL$74,2),IF(AND($H27="ж",$J27=12),VLOOKUP(U27,[2]Лист1!$BD$5:$BE$74,2),IF(AND($H27="ж",$J27=13),VLOOKUP(U27,[2]Лист1!$BW$5:$BX$74,2)))))))))),0)</f>
        <v>0</v>
      </c>
      <c r="W27" s="84">
        <v>4309</v>
      </c>
      <c r="X27" s="85">
        <f>IFERROR(IF(W27="",0,IF(AND($H27="м",$J27=10),VLOOKUP(W27,[2]Лист1!$A$5:$B$75,2,FALSE),IF(AND($H27="м",$J27=11),VLOOKUP(W27,[2]Лист1!$U$5:$V$75,2,FALSE),IF(AND($H27="м",$J27=12),VLOOKUP(W27,[2]Лист1!$AN$5:$AO$75,2,FALSE),IF(AND($H27="м",$J27=13),VLOOKUP(W27,[2]Лист1!$BG$5:$BH$75,2,FALSE),IF(AND($H27="ж",$J27=10),VLOOKUP(W27,[2]Лист1!$J$5:$K$75,2,FALSE),IF(AND($H27="ж",$J27=11),VLOOKUP(W27,[2]Лист1!$AD$5:$AE$75,2,FALSE),IF(AND($H27="ж",$J27=12),VLOOKUP(W27,[2]Лист1!$AW$5:$AX$75,2,FALSE),IF(AND($H27="ж",$J27=13),VLOOKUP(W27,[2]Лист1!$BP$5:$BQ$75,2,FALSE)))))))))),IF(W27="",0,IF(AND($H27="м",$J27=10),VLOOKUP(W27,[2]Лист1!$A$5:$B$75,2),IF(AND($H27="м",$J27=11),VLOOKUP(W27,[2]Лист1!$U$5:$V$75,2),IF(AND($H27="м",$J27=12),VLOOKUP(W27,[2]Лист1!$AN$5:$AO$75,2),IF(AND($H27="м",$J27=13),VLOOKUP(W27,[2]Лист1!$BG$5:$BH$75,2),IF(AND($H27="ж",$J27=10),VLOOKUP(W27,[2]Лист1!$J$5:$K$75,2),IF(AND($H27="ж",$J27=11),VLOOKUP(W27,[2]Лист1!$AD$5:$AE$75,2),IF(AND($H27="ж",$J27=12),VLOOKUP(W27,[2]Лист1!$AW$5:$AX$75,2),IF(AND($H27="ж",$J27=13),VLOOKUP(W27,[2]Лист1!$BP$5:$BQ$75,2))))))))))-1)</f>
        <v>32</v>
      </c>
      <c r="Y27" s="87">
        <f t="shared" si="6"/>
        <v>264</v>
      </c>
      <c r="Z27" s="157"/>
      <c r="AA27" s="153"/>
      <c r="AB27" t="str">
        <f t="shared" si="0"/>
        <v>4</v>
      </c>
      <c r="AC27" t="str">
        <f t="shared" si="1"/>
        <v>309</v>
      </c>
      <c r="AD27" t="str">
        <f t="shared" si="2"/>
        <v>30</v>
      </c>
      <c r="AE27" t="str">
        <f t="shared" si="3"/>
        <v>9</v>
      </c>
    </row>
    <row r="28" spans="1:31" ht="23.45" customHeight="1" thickBot="1" x14ac:dyDescent="0.45">
      <c r="A28" s="78"/>
      <c r="B28" s="88">
        <v>8</v>
      </c>
      <c r="C28" s="89" t="s">
        <v>182</v>
      </c>
      <c r="D28" s="82" t="s">
        <v>278</v>
      </c>
      <c r="E28" s="82" t="s">
        <v>279</v>
      </c>
      <c r="F28" s="82" t="s">
        <v>83</v>
      </c>
      <c r="G28" s="64" t="str">
        <f t="shared" si="4"/>
        <v>Баранов Лаврентий</v>
      </c>
      <c r="H28" s="83" t="s">
        <v>16</v>
      </c>
      <c r="I28" s="91">
        <v>40731</v>
      </c>
      <c r="J28" s="83">
        <f t="shared" si="5"/>
        <v>11</v>
      </c>
      <c r="K28" s="84">
        <v>178</v>
      </c>
      <c r="L28" s="85">
        <f>IF(K28&lt;100,0,IF(K28="",0,IF(AND($H28="м",J28=10),VLOOKUP(K28,[2]Лист1!$C$5:$I$74,7),IF(AND($H28="м",J28=11),VLOOKUP(K28,[2]Лист1!$W$5:$AC$74,7),IF(AND($H28="м",J28=12),VLOOKUP(K28,[2]Лист1!$AP$5:$AV$74,7),IF(AND($H28="м",J28=13),VLOOKUP(K28,[2]Лист1!$BI$5:$BO$74,7),IF(AND($H28="ж",J28=10),VLOOKUP(K28,[2]Лист1!$L$5:$R$74,7),IF(AND($H28="ж",J28=11),VLOOKUP(K28,[2]Лист1!$AF$5:$AL$74,7),IF(AND($H28="ж",J28=12),VLOOKUP(K28,[2]Лист1!$AY$5:$BE$74,7),IF(AND($H28="ж",J28=13),VLOOKUP(K28,[2]Лист1!$BR$5:$BX$74,7)))))))))))</f>
        <v>29</v>
      </c>
      <c r="M28" s="84">
        <v>55</v>
      </c>
      <c r="N28" s="85">
        <f>IF(M28="",0,IF(AND($H28="м",$J28=10),VLOOKUP(M28,[2]Лист1!$E$5:$F$75,2),IF(AND($H28="м",$J28=11),VLOOKUP(M28,[2]Лист1!$Y$5:$Z$75,2),IF(AND($H28="м",$J28=12),VLOOKUP(M28,[2]Лист1!$AR$5:$AS$75,2),IF(AND($H28="м",$J28=13),VLOOKUP(M28,[2]Лист1!$BK$5:$BL$75,2),IF(AND($H28="ж",$J28=10),VLOOKUP(M28,[2]Лист1!$M$5:$N$75,2),IF(AND($H28="ж",$J28=11),VLOOKUP(M28,[2]Лист1!$AH$5:$AI$75,2),IF(AND($H28="ж",$J28=12),VLOOKUP(M28,[2]Лист1!$BA$5:$BB$75,2),IF(AND($H28="ж",$J28=13),VLOOKUP(M28,[2]Лист1!$BT$5:$BU$75,2))))))))))</f>
        <v>40</v>
      </c>
      <c r="O28" s="86">
        <v>33</v>
      </c>
      <c r="P28" s="85">
        <f>IF(O28="",0,IF(AND($H28="м",$J28=10),VLOOKUP(O28,[2]Лист1!$D$5:$I$74,6),IF(AND($H28="м",$J28=11),VLOOKUP(O28,[2]Лист1!$X$5:$AC$74,6),IF(AND($H28="м",$J28=12),VLOOKUP(O28,[2]Лист1!$AQ$5:$AV$74,6),IF(AND($H28="м",$J28=13),VLOOKUP(O28,[2]Лист1!$BO$5:$BBJ$74,6),IF(AND($H28="ж",$J28=10),VLOOKUP(O28,[2]Лист1!$M$5:$R$74,6),IF(AND($H28="ж",$J28=11),VLOOKUP(O28,[2]Лист1!$AG$5:$AL$74,6),IF(AND($H28="ж",$J28=12),VLOOKUP(O28,[2]Лист1!$AZ$5:$BE$74,6),IF(AND($H28="ж",$J28=13),VLOOKUP(O28,[2]Лист1!$BS$5:$BX$74,6))))))))))</f>
        <v>56</v>
      </c>
      <c r="Q28" s="86">
        <v>1</v>
      </c>
      <c r="R28" s="85">
        <f>IFERROR(IF(Q28="",0,IF(AND($H28="м",$J28=10),VLOOKUP(Q28,[2]Лист1!$G$5:$I$74,3),IF(AND($H28="м",$J28=11),VLOOKUP(Q28,[2]Лист1!$AA$5:$AC$74,3),IF(AND($H28="м",$J28=12),VLOOKUP(Q28,[2]Лист1!$AT$5:$AV$74,3),IF(AND($H28="м",$J28=13),VLOOKUP(Q28,[2]Лист1!$BM$5:$BBJ$74,3),IF(AND($H28="ж",$J28=10),VLOOKUP(Q28,[2]Лист1!$P$5:$R$74,3),IF(AND($H28="ж",$J28=11),VLOOKUP(Q28,[2]Лист1!$AJ$5:$AL$74,3),IF(AND($H28="ж",$J28=12),VLOOKUP(Q28,[2]Лист1!$BC$5:$BE$74,3),IF(AND($H28="ж",$J28=13),VLOOKUP(Q28,[2]Лист1!$BM$5:$BX$74,3)))))))))),0)</f>
        <v>12</v>
      </c>
      <c r="S28" s="86">
        <v>6</v>
      </c>
      <c r="T28" s="85">
        <f>IFERROR(IF(S28="",0,IF(AND($H28="м",$J28=10),VLOOKUP(S28,[2]Лист1!$H$5:$I$74,2),IF(AND($H28="м",$J28=11),VLOOKUP(S28,[2]Лист1!$AB$5:$AC$74,2),IF(AND($H28="м",$J28=12),VLOOKUP(S28,[2]Лист1!$AU$5:$AV$74,2),IF(AND($H28="м",$J28=13),VLOOKUP(S28,[2]Лист1!$BN$5:$BBJ$74,2),IF(AND($H28="ж",$J28=10),VLOOKUP(S28,[2]Лист1!$P$5:$R$74,3),IF(AND($H28="ж",$J28=11),VLOOKUP(S28,[2]Лист1!$AJ$5:$AL$74,3),IF(AND($H28="ж",$J28=12),VLOOKUP(S28,[2]Лист1!$BC$5:$BE$74,3),IF(AND($H28="ж",$J28=13),VLOOKUP(S28,[2]Лист1!$BM$5:$BX$74,3)))))))))),0)</f>
        <v>33</v>
      </c>
      <c r="U28" s="86"/>
      <c r="V28" s="85">
        <f>IFERROR(IF(U28="",0,IF(AND($H28="м",$J28=10),VLOOKUP(U28,[2]Лист1!$H$5:$I$74,2),IF(AND($H28="м",$J28=11),VLOOKUP(U28,[2]Лист1!$AB$5:$AC$74,2),IF(AND($H28="м",$J28=12),VLOOKUP(U28,[2]Лист1!$AU$5:$AV$74,2),IF(AND($H28="м",$J28=13),VLOOKUP(U28,[2]Лист1!$BN$5:$BBJ$74,2),IF(AND($H28="ж",$J28=10),VLOOKUP(U28,[2]Лист1!$Q$5:$R$74,2),IF(AND($H28="ж",$J28=11),VLOOKUP(U28,[2]Лист1!$AK$5:$AL$74,2),IF(AND($H28="ж",$J28=12),VLOOKUP(U28,[2]Лист1!$BD$5:$BE$74,2),IF(AND($H28="ж",$J28=13),VLOOKUP(U28,[2]Лист1!$BW$5:$BX$74,2)))))))))),0)</f>
        <v>0</v>
      </c>
      <c r="W28" s="84">
        <v>4331</v>
      </c>
      <c r="X28" s="85">
        <f>IFERROR(IF(W28="",0,IF(AND($H28="м",$J28=10),VLOOKUP(W28,[2]Лист1!$A$5:$B$75,2,FALSE),IF(AND($H28="м",$J28=11),VLOOKUP(W28,[2]Лист1!$U$5:$V$75,2,FALSE),IF(AND($H28="м",$J28=12),VLOOKUP(W28,[2]Лист1!$AN$5:$AO$75,2,FALSE),IF(AND($H28="м",$J28=13),VLOOKUP(W28,[2]Лист1!$BG$5:$BH$75,2,FALSE),IF(AND($H28="ж",$J28=10),VLOOKUP(W28,[2]Лист1!$J$5:$K$75,2,FALSE),IF(AND($H28="ж",$J28=11),VLOOKUP(W28,[2]Лист1!$AD$5:$AE$75,2,FALSE),IF(AND($H28="ж",$J28=12),VLOOKUP(W28,[2]Лист1!$AW$5:$AX$75,2,FALSE),IF(AND($H28="ж",$J28=13),VLOOKUP(W28,[2]Лист1!$BP$5:$BQ$75,2,FALSE)))))))))),IF(W28="",0,IF(AND($H28="м",$J28=10),VLOOKUP(W28,[2]Лист1!$A$5:$B$75,2),IF(AND($H28="м",$J28=11),VLOOKUP(W28,[2]Лист1!$U$5:$V$75,2),IF(AND($H28="м",$J28=12),VLOOKUP(W28,[2]Лист1!$AN$5:$AO$75,2),IF(AND($H28="м",$J28=13),VLOOKUP(W28,[2]Лист1!$BG$5:$BH$75,2),IF(AND($H28="ж",$J28=10),VLOOKUP(W28,[2]Лист1!$J$5:$K$75,2),IF(AND($H28="ж",$J28=11),VLOOKUP(W28,[2]Лист1!$AD$5:$AE$75,2),IF(AND($H28="ж",$J28=12),VLOOKUP(W28,[2]Лист1!$AW$5:$AX$75,2),IF(AND($H28="ж",$J28=13),VLOOKUP(W28,[2]Лист1!$BP$5:$BQ$75,2))))))))))-1)</f>
        <v>31</v>
      </c>
      <c r="Y28" s="87">
        <f t="shared" si="6"/>
        <v>201</v>
      </c>
      <c r="Z28" s="157"/>
      <c r="AA28" s="153"/>
      <c r="AB28" t="str">
        <f t="shared" si="0"/>
        <v>4</v>
      </c>
      <c r="AC28" t="str">
        <f t="shared" si="1"/>
        <v>331</v>
      </c>
      <c r="AD28" t="str">
        <f t="shared" si="2"/>
        <v>33</v>
      </c>
      <c r="AE28" t="str">
        <f t="shared" si="3"/>
        <v>1</v>
      </c>
    </row>
    <row r="29" spans="1:31" ht="23.45" customHeight="1" thickBot="1" x14ac:dyDescent="0.45">
      <c r="A29" s="78"/>
      <c r="B29" s="88">
        <v>9</v>
      </c>
      <c r="C29" s="89" t="s">
        <v>174</v>
      </c>
      <c r="D29" s="78" t="s">
        <v>280</v>
      </c>
      <c r="E29" s="78" t="s">
        <v>281</v>
      </c>
      <c r="F29" s="78" t="s">
        <v>46</v>
      </c>
      <c r="G29" s="64" t="str">
        <f t="shared" si="4"/>
        <v>Казанцева Василина</v>
      </c>
      <c r="H29" s="83" t="s">
        <v>15</v>
      </c>
      <c r="I29" s="90">
        <v>40726</v>
      </c>
      <c r="J29" s="83">
        <f t="shared" si="5"/>
        <v>11</v>
      </c>
      <c r="K29" s="78">
        <v>155</v>
      </c>
      <c r="L29" s="85">
        <f>IF(K29&lt;100,0,IF(K29="",0,IF(AND($H29="м",J29=10),VLOOKUP(K29,[2]Лист1!$C$5:$I$74,7),IF(AND($H29="м",J29=11),VLOOKUP(K29,[2]Лист1!$W$5:$AC$74,7),IF(AND($H29="м",J29=12),VLOOKUP(K29,[2]Лист1!$AP$5:$AV$74,7),IF(AND($H29="м",J29=13),VLOOKUP(K29,[2]Лист1!$BI$5:$BO$74,7),IF(AND($H29="ж",J29=10),VLOOKUP(K29,[2]Лист1!$L$5:$R$74,7),IF(AND($H29="ж",J29=11),VLOOKUP(K29,[2]Лист1!$AF$5:$AL$74,7),IF(AND($H29="ж",J29=12),VLOOKUP(K29,[2]Лист1!$AY$5:$BE$74,7),IF(AND($H29="ж",J29=13),VLOOKUP(K29,[2]Лист1!$BR$5:$BX$74,7)))))))))))</f>
        <v>27</v>
      </c>
      <c r="M29" s="78">
        <v>62</v>
      </c>
      <c r="N29" s="85">
        <f>IF(M29="",0,IF(AND($H29="м",$J29=10),VLOOKUP(M29,[2]Лист1!$E$5:$F$75,2),IF(AND($H29="м",$J29=11),VLOOKUP(M29,[2]Лист1!$Y$5:$Z$75,2),IF(AND($H29="м",$J29=12),VLOOKUP(M29,[2]Лист1!$AR$5:$AS$75,2),IF(AND($H29="м",$J29=13),VLOOKUP(M29,[2]Лист1!$BK$5:$BL$75,2),IF(AND($H29="ж",$J29=10),VLOOKUP(M29,[2]Лист1!$M$5:$N$75,2),IF(AND($H29="ж",$J29=11),VLOOKUP(M29,[2]Лист1!$AH$5:$AI$75,2),IF(AND($H29="ж",$J29=12),VLOOKUP(M29,[2]Лист1!$BA$5:$BB$75,2),IF(AND($H29="ж",$J29=13),VLOOKUP(M29,[2]Лист1!$BT$5:$BU$75,2))))))))))</f>
        <v>23</v>
      </c>
      <c r="O29" s="86">
        <v>31</v>
      </c>
      <c r="P29" s="85">
        <f>IF(O29="",0,IF(AND($H29="м",$J29=10),VLOOKUP(O29,[2]Лист1!$D$5:$I$74,6),IF(AND($H29="м",$J29=11),VLOOKUP(O29,[2]Лист1!$X$5:$AC$74,6),IF(AND($H29="м",$J29=12),VLOOKUP(O29,[2]Лист1!$AQ$5:$AV$74,6),IF(AND($H29="м",$J29=13),VLOOKUP(O29,[2]Лист1!$BO$5:$BBJ$74,6),IF(AND($H29="ж",$J29=10),VLOOKUP(O29,[2]Лист1!$M$5:$R$74,6),IF(AND($H29="ж",$J29=11),VLOOKUP(O29,[2]Лист1!$AG$5:$AL$74,6),IF(AND($H29="ж",$J29=12),VLOOKUP(O29,[2]Лист1!$AZ$5:$BE$74,6),IF(AND($H29="ж",$J29=13),VLOOKUP(O29,[2]Лист1!$BS$5:$BX$74,6))))))))))</f>
        <v>58</v>
      </c>
      <c r="Q29" s="86">
        <v>9</v>
      </c>
      <c r="R29" s="85">
        <f>IFERROR(IF(Q29="",0,IF(AND($H29="м",$J29=10),VLOOKUP(Q29,[2]Лист1!$G$5:$I$74,3),IF(AND($H29="м",$J29=11),VLOOKUP(Q29,[2]Лист1!$AA$5:$AC$74,3),IF(AND($H29="м",$J29=12),VLOOKUP(Q29,[2]Лист1!$AT$5:$AV$74,3),IF(AND($H29="м",$J29=13),VLOOKUP(Q29,[2]Лист1!$BM$5:$BBJ$74,3),IF(AND($H29="ж",$J29=10),VLOOKUP(Q29,[2]Лист1!$P$5:$R$74,3),IF(AND($H29="ж",$J29=11),VLOOKUP(Q29,[2]Лист1!$AJ$5:$AL$74,3),IF(AND($H29="ж",$J29=12),VLOOKUP(Q29,[2]Лист1!$BC$5:$BE$74,3),IF(AND($H29="ж",$J29=13),VLOOKUP(Q29,[2]Лист1!$BM$5:$BX$74,3)))))))))),0)</f>
        <v>24</v>
      </c>
      <c r="S29" s="86"/>
      <c r="T29" s="85">
        <f>IFERROR(IF(S29="",0,IF(AND($H29="м",$J29=10),VLOOKUP(S29,[2]Лист1!$H$5:$I$74,2),IF(AND($H29="м",$J29=11),VLOOKUP(S29,[2]Лист1!$AB$5:$AC$74,2),IF(AND($H29="м",$J29=12),VLOOKUP(S29,[2]Лист1!$AU$5:$AV$74,2),IF(AND($H29="м",$J29=13),VLOOKUP(S29,[2]Лист1!$BN$5:$BBJ$74,2),IF(AND($H29="ж",$J29=10),VLOOKUP(S29,[2]Лист1!$P$5:$R$74,3),IF(AND($H29="ж",$J29=11),VLOOKUP(S29,[2]Лист1!$AJ$5:$AL$74,3),IF(AND($H29="ж",$J29=12),VLOOKUP(S29,[2]Лист1!$BC$5:$BE$74,3),IF(AND($H29="ж",$J29=13),VLOOKUP(S29,[2]Лист1!$BM$5:$BX$74,3)))))))))),0)</f>
        <v>0</v>
      </c>
      <c r="U29" s="86">
        <v>16</v>
      </c>
      <c r="V29" s="85">
        <f>IFERROR(IF(U29="",0,IF(AND($H29="м",$J29=10),VLOOKUP(U29,[2]Лист1!$H$5:$I$74,2),IF(AND($H29="м",$J29=11),VLOOKUP(U29,[2]Лист1!$AB$5:$AC$74,2),IF(AND($H29="м",$J29=12),VLOOKUP(U29,[2]Лист1!$AU$5:$AV$74,2),IF(AND($H29="м",$J29=13),VLOOKUP(U29,[2]Лист1!$BN$5:$BBJ$74,2),IF(AND($H29="ж",$J29=10),VLOOKUP(U29,[2]Лист1!$Q$5:$R$74,2),IF(AND($H29="ж",$J29=11),VLOOKUP(U29,[2]Лист1!$AK$5:$AL$74,2),IF(AND($H29="ж",$J29=12),VLOOKUP(U29,[2]Лист1!$BD$5:$BE$74,2),IF(AND($H29="ж",$J29=13),VLOOKUP(U29,[2]Лист1!$BW$5:$BX$74,2)))))))))),0)</f>
        <v>32</v>
      </c>
      <c r="W29" s="78">
        <v>5236</v>
      </c>
      <c r="X29" s="85">
        <f>IFERROR(IF(W29="",0,IF(AND($H29="м",$J29=10),VLOOKUP(W29,[2]Лист1!$A$5:$B$75,2,FALSE),IF(AND($H29="м",$J29=11),VLOOKUP(W29,[2]Лист1!$U$5:$V$75,2,FALSE),IF(AND($H29="м",$J29=12),VLOOKUP(W29,[2]Лист1!$AN$5:$AO$75,2,FALSE),IF(AND($H29="м",$J29=13),VLOOKUP(W29,[2]Лист1!$BG$5:$BH$75,2,FALSE),IF(AND($H29="ж",$J29=10),VLOOKUP(W29,[2]Лист1!$J$5:$K$75,2,FALSE),IF(AND($H29="ж",$J29=11),VLOOKUP(W29,[2]Лист1!$AD$5:$AE$75,2,FALSE),IF(AND($H29="ж",$J29=12),VLOOKUP(W29,[2]Лист1!$AW$5:$AX$75,2,FALSE),IF(AND($H29="ж",$J29=13),VLOOKUP(W29,[2]Лист1!$BP$5:$BQ$75,2,FALSE)))))))))),IF(W29="",0,IF(AND($H29="м",$J29=10),VLOOKUP(W29,[2]Лист1!$A$5:$B$75,2),IF(AND($H29="м",$J29=11),VLOOKUP(W29,[2]Лист1!$U$5:$V$75,2),IF(AND($H29="м",$J29=12),VLOOKUP(W29,[2]Лист1!$AN$5:$AO$75,2),IF(AND($H29="м",$J29=13),VLOOKUP(W29,[2]Лист1!$BG$5:$BH$75,2),IF(AND($H29="ж",$J29=10),VLOOKUP(W29,[2]Лист1!$J$5:$K$75,2),IF(AND($H29="ж",$J29=11),VLOOKUP(W29,[2]Лист1!$AD$5:$AE$75,2),IF(AND($H29="ж",$J29=12),VLOOKUP(W29,[2]Лист1!$AW$5:$AX$75,2),IF(AND($H29="ж",$J29=13),VLOOKUP(W29,[2]Лист1!$BP$5:$BQ$75,2))))))))))-1)</f>
        <v>24</v>
      </c>
      <c r="Y29" s="87">
        <f t="shared" si="6"/>
        <v>188</v>
      </c>
      <c r="Z29" s="156">
        <f>SUM(LARGE(Y29:Y36,{1,2,3,4,5,6,7}))</f>
        <v>1701</v>
      </c>
      <c r="AB29" t="str">
        <f t="shared" si="0"/>
        <v>5</v>
      </c>
      <c r="AC29" t="str">
        <f t="shared" si="1"/>
        <v>236</v>
      </c>
      <c r="AD29" t="str">
        <f t="shared" si="2"/>
        <v>23</v>
      </c>
      <c r="AE29" t="str">
        <f t="shared" si="3"/>
        <v>6</v>
      </c>
    </row>
    <row r="30" spans="1:31" ht="23.45" customHeight="1" thickBot="1" x14ac:dyDescent="0.45">
      <c r="A30" s="78"/>
      <c r="B30" s="79">
        <v>10</v>
      </c>
      <c r="C30" s="89" t="s">
        <v>175</v>
      </c>
      <c r="D30" s="78" t="s">
        <v>282</v>
      </c>
      <c r="E30" s="78" t="s">
        <v>283</v>
      </c>
      <c r="F30" s="78" t="s">
        <v>284</v>
      </c>
      <c r="G30" s="64" t="str">
        <f t="shared" si="4"/>
        <v>Скоблова Ангелина</v>
      </c>
      <c r="H30" s="83" t="s">
        <v>15</v>
      </c>
      <c r="I30" s="91">
        <v>40835</v>
      </c>
      <c r="J30" s="83">
        <f t="shared" si="5"/>
        <v>11</v>
      </c>
      <c r="K30" s="78">
        <v>144</v>
      </c>
      <c r="L30" s="85">
        <f>IF(K30&lt;100,0,IF(K30="",0,IF(AND($H30="м",J30=10),VLOOKUP(K30,[2]Лист1!$C$5:$I$74,7),IF(AND($H30="м",J30=11),VLOOKUP(K30,[2]Лист1!$W$5:$AC$74,7),IF(AND($H30="м",J30=12),VLOOKUP(K30,[2]Лист1!$AP$5:$AV$74,7),IF(AND($H30="м",J30=13),VLOOKUP(K30,[2]Лист1!$BI$5:$BO$74,7),IF(AND($H30="ж",J30=10),VLOOKUP(K30,[2]Лист1!$L$5:$R$74,7),IF(AND($H30="ж",J30=11),VLOOKUP(K30,[2]Лист1!$AF$5:$AL$74,7),IF(AND($H30="ж",J30=12),VLOOKUP(K30,[2]Лист1!$AY$5:$BE$74,7),IF(AND($H30="ж",J30=13),VLOOKUP(K30,[2]Лист1!$BR$5:$BX$74,7)))))))))))</f>
        <v>22</v>
      </c>
      <c r="M30" s="78">
        <v>63</v>
      </c>
      <c r="N30" s="85">
        <f>IF(M30="",0,IF(AND($H30="м",$J30=10),VLOOKUP(M30,[2]Лист1!$E$5:$F$75,2),IF(AND($H30="м",$J30=11),VLOOKUP(M30,[2]Лист1!$Y$5:$Z$75,2),IF(AND($H30="м",$J30=12),VLOOKUP(M30,[2]Лист1!$AR$5:$AS$75,2),IF(AND($H30="м",$J30=13),VLOOKUP(M30,[2]Лист1!$BK$5:$BL$75,2),IF(AND($H30="ж",$J30=10),VLOOKUP(M30,[2]Лист1!$M$5:$N$75,2),IF(AND($H30="ж",$J30=11),VLOOKUP(M30,[2]Лист1!$AH$5:$AI$75,2),IF(AND($H30="ж",$J30=12),VLOOKUP(M30,[2]Лист1!$BA$5:$BB$75,2),IF(AND($H30="ж",$J30=13),VLOOKUP(M30,[2]Лист1!$BT$5:$BU$75,2))))))))))</f>
        <v>20</v>
      </c>
      <c r="O30" s="86">
        <v>31</v>
      </c>
      <c r="P30" s="85">
        <f>IF(O30="",0,IF(AND($H30="м",$J30=10),VLOOKUP(O30,[2]Лист1!$D$5:$I$74,6),IF(AND($H30="м",$J30=11),VLOOKUP(O30,[2]Лист1!$X$5:$AC$74,6),IF(AND($H30="м",$J30=12),VLOOKUP(O30,[2]Лист1!$AQ$5:$AV$74,6),IF(AND($H30="м",$J30=13),VLOOKUP(O30,[2]Лист1!$BO$5:$BBJ$74,6),IF(AND($H30="ж",$J30=10),VLOOKUP(O30,[2]Лист1!$M$5:$R$74,6),IF(AND($H30="ж",$J30=11),VLOOKUP(O30,[2]Лист1!$AG$5:$AL$74,6),IF(AND($H30="ж",$J30=12),VLOOKUP(O30,[2]Лист1!$AZ$5:$BE$74,6),IF(AND($H30="ж",$J30=13),VLOOKUP(O30,[2]Лист1!$BS$5:$BX$74,6))))))))))</f>
        <v>58</v>
      </c>
      <c r="Q30" s="86">
        <v>3</v>
      </c>
      <c r="R30" s="85">
        <f>IFERROR(IF(Q30="",0,IF(AND($H30="м",$J30=10),VLOOKUP(Q30,[2]Лист1!$G$5:$I$74,3),IF(AND($H30="м",$J30=11),VLOOKUP(Q30,[2]Лист1!$AA$5:$AC$74,3),IF(AND($H30="м",$J30=12),VLOOKUP(Q30,[2]Лист1!$AT$5:$AV$74,3),IF(AND($H30="м",$J30=13),VLOOKUP(Q30,[2]Лист1!$BM$5:$BBJ$74,3),IF(AND($H30="ж",$J30=10),VLOOKUP(Q30,[2]Лист1!$P$5:$R$74,3),IF(AND($H30="ж",$J30=11),VLOOKUP(Q30,[2]Лист1!$AJ$5:$AL$74,3),IF(AND($H30="ж",$J30=12),VLOOKUP(Q30,[2]Лист1!$BC$5:$BE$74,3),IF(AND($H30="ж",$J30=13),VLOOKUP(Q30,[2]Лист1!$BM$5:$BX$74,3)))))))))),0)</f>
        <v>9</v>
      </c>
      <c r="S30" s="86"/>
      <c r="T30" s="85">
        <f>IFERROR(IF(S30="",0,IF(AND($H30="м",$J30=10),VLOOKUP(S30,[2]Лист1!$H$5:$I$74,2),IF(AND($H30="м",$J30=11),VLOOKUP(S30,[2]Лист1!$AB$5:$AC$74,2),IF(AND($H30="м",$J30=12),VLOOKUP(S30,[2]Лист1!$AU$5:$AV$74,2),IF(AND($H30="м",$J30=13),VLOOKUP(S30,[2]Лист1!$BN$5:$BBJ$74,2),IF(AND($H30="ж",$J30=10),VLOOKUP(S30,[2]Лист1!$P$5:$R$74,3),IF(AND($H30="ж",$J30=11),VLOOKUP(S30,[2]Лист1!$AJ$5:$AL$74,3),IF(AND($H30="ж",$J30=12),VLOOKUP(S30,[2]Лист1!$BC$5:$BE$74,3),IF(AND($H30="ж",$J30=13),VLOOKUP(S30,[2]Лист1!$BM$5:$BX$74,3)))))))))),0)</f>
        <v>0</v>
      </c>
      <c r="U30" s="86">
        <v>2</v>
      </c>
      <c r="V30" s="85">
        <f>IFERROR(IF(U30="",0,IF(AND($H30="м",$J30=10),VLOOKUP(U30,[2]Лист1!$H$5:$I$74,2),IF(AND($H30="м",$J30=11),VLOOKUP(U30,[2]Лист1!$AB$5:$AC$74,2),IF(AND($H30="м",$J30=12),VLOOKUP(U30,[2]Лист1!$AU$5:$AV$74,2),IF(AND($H30="м",$J30=13),VLOOKUP(U30,[2]Лист1!$BN$5:$BBJ$74,2),IF(AND($H30="ж",$J30=10),VLOOKUP(U30,[2]Лист1!$Q$5:$R$74,2),IF(AND($H30="ж",$J30=11),VLOOKUP(U30,[2]Лист1!$AK$5:$AL$74,2),IF(AND($H30="ж",$J30=12),VLOOKUP(U30,[2]Лист1!$BD$5:$BE$74,2),IF(AND($H30="ж",$J30=13),VLOOKUP(U30,[2]Лист1!$BW$5:$BX$74,2)))))))))),0)</f>
        <v>4</v>
      </c>
      <c r="W30" s="78">
        <v>5199</v>
      </c>
      <c r="X30" s="85">
        <f>IFERROR(IF(W30="",0,IF(AND($H30="м",$J30=10),VLOOKUP(W30,[2]Лист1!$A$5:$B$75,2,FALSE),IF(AND($H30="м",$J30=11),VLOOKUP(W30,[2]Лист1!$U$5:$V$75,2,FALSE),IF(AND($H30="м",$J30=12),VLOOKUP(W30,[2]Лист1!$AN$5:$AO$75,2,FALSE),IF(AND($H30="м",$J30=13),VLOOKUP(W30,[2]Лист1!$BG$5:$BH$75,2,FALSE),IF(AND($H30="ж",$J30=10),VLOOKUP(W30,[2]Лист1!$J$5:$K$75,2,FALSE),IF(AND($H30="ж",$J30=11),VLOOKUP(W30,[2]Лист1!$AD$5:$AE$75,2,FALSE),IF(AND($H30="ж",$J30=12),VLOOKUP(W30,[2]Лист1!$AW$5:$AX$75,2,FALSE),IF(AND($H30="ж",$J30=13),VLOOKUP(W30,[2]Лист1!$BP$5:$BQ$75,2,FALSE)))))))))),IF(W30="",0,IF(AND($H30="м",$J30=10),VLOOKUP(W30,[2]Лист1!$A$5:$B$75,2),IF(AND($H30="м",$J30=11),VLOOKUP(W30,[2]Лист1!$U$5:$V$75,2),IF(AND($H30="м",$J30=12),VLOOKUP(W30,[2]Лист1!$AN$5:$AO$75,2),IF(AND($H30="м",$J30=13),VLOOKUP(W30,[2]Лист1!$BG$5:$BH$75,2),IF(AND($H30="ж",$J30=10),VLOOKUP(W30,[2]Лист1!$J$5:$K$75,2),IF(AND($H30="ж",$J30=11),VLOOKUP(W30,[2]Лист1!$AD$5:$AE$75,2),IF(AND($H30="ж",$J30=12),VLOOKUP(W30,[2]Лист1!$AW$5:$AX$75,2),IF(AND($H30="ж",$J30=13),VLOOKUP(W30,[2]Лист1!$BP$5:$BQ$75,2))))))))))-1)</f>
        <v>25</v>
      </c>
      <c r="Y30" s="87">
        <f t="shared" si="6"/>
        <v>138</v>
      </c>
      <c r="Z30" s="157"/>
      <c r="AB30" t="str">
        <f t="shared" si="0"/>
        <v>5</v>
      </c>
      <c r="AC30" t="str">
        <f t="shared" si="1"/>
        <v>199</v>
      </c>
      <c r="AD30" t="str">
        <f t="shared" si="2"/>
        <v>19</v>
      </c>
      <c r="AE30" t="str">
        <f t="shared" si="3"/>
        <v>9</v>
      </c>
    </row>
    <row r="31" spans="1:31" ht="23.45" customHeight="1" thickBot="1" x14ac:dyDescent="0.45">
      <c r="A31" s="78"/>
      <c r="B31" s="88">
        <v>11</v>
      </c>
      <c r="C31" s="89" t="s">
        <v>176</v>
      </c>
      <c r="D31" s="78" t="s">
        <v>285</v>
      </c>
      <c r="E31" s="78" t="s">
        <v>109</v>
      </c>
      <c r="F31" s="78" t="s">
        <v>46</v>
      </c>
      <c r="G31" s="64" t="str">
        <f t="shared" si="4"/>
        <v>Артемьева Ульяна</v>
      </c>
      <c r="H31" s="83" t="s">
        <v>15</v>
      </c>
      <c r="I31" s="91">
        <v>40681</v>
      </c>
      <c r="J31" s="83">
        <f t="shared" si="5"/>
        <v>11</v>
      </c>
      <c r="K31" s="78">
        <v>163</v>
      </c>
      <c r="L31" s="85">
        <f>IF(K31&lt;100,0,IF(K31="",0,IF(AND($H31="м",J31=10),VLOOKUP(K31,[2]Лист1!$C$5:$I$74,7),IF(AND($H31="м",J31=11),VLOOKUP(K31,[2]Лист1!$W$5:$AC$74,7),IF(AND($H31="м",J31=12),VLOOKUP(K31,[2]Лист1!$AP$5:$AV$74,7),IF(AND($H31="м",J31=13),VLOOKUP(K31,[2]Лист1!$BI$5:$BO$74,7),IF(AND($H31="ж",J31=10),VLOOKUP(K31,[2]Лист1!$L$5:$R$74,7),IF(AND($H31="ж",J31=11),VLOOKUP(K31,[2]Лист1!$AF$5:$AL$74,7),IF(AND($H31="ж",J31=12),VLOOKUP(K31,[2]Лист1!$AY$5:$BE$74,7),IF(AND($H31="ж",J31=13),VLOOKUP(K31,[2]Лист1!$BR$5:$BX$74,7)))))))))))</f>
        <v>31</v>
      </c>
      <c r="M31" s="78">
        <v>61</v>
      </c>
      <c r="N31" s="85">
        <f>IF(M31="",0,IF(AND($H31="м",$J31=10),VLOOKUP(M31,[2]Лист1!$E$5:$F$75,2),IF(AND($H31="м",$J31=11),VLOOKUP(M31,[2]Лист1!$Y$5:$Z$75,2),IF(AND($H31="м",$J31=12),VLOOKUP(M31,[2]Лист1!$AR$5:$AS$75,2),IF(AND($H31="м",$J31=13),VLOOKUP(M31,[2]Лист1!$BK$5:$BL$75,2),IF(AND($H31="ж",$J31=10),VLOOKUP(M31,[2]Лист1!$M$5:$N$75,2),IF(AND($H31="ж",$J31=11),VLOOKUP(M31,[2]Лист1!$AH$5:$AI$75,2),IF(AND($H31="ж",$J31=12),VLOOKUP(M31,[2]Лист1!$BA$5:$BB$75,2),IF(AND($H31="ж",$J31=13),VLOOKUP(M31,[2]Лист1!$BT$5:$BU$75,2))))))))))</f>
        <v>27</v>
      </c>
      <c r="O31" s="86">
        <v>34</v>
      </c>
      <c r="P31" s="85">
        <f>IF(O31="",0,IF(AND($H31="м",$J31=10),VLOOKUP(O31,[2]Лист1!$D$5:$I$74,6),IF(AND($H31="м",$J31=11),VLOOKUP(O31,[2]Лист1!$X$5:$AC$74,6),IF(AND($H31="м",$J31=12),VLOOKUP(O31,[2]Лист1!$AQ$5:$AV$74,6),IF(AND($H31="м",$J31=13),VLOOKUP(O31,[2]Лист1!$BO$5:$BBJ$74,6),IF(AND($H31="ж",$J31=10),VLOOKUP(O31,[2]Лист1!$M$5:$R$74,6),IF(AND($H31="ж",$J31=11),VLOOKUP(O31,[2]Лист1!$AG$5:$AL$74,6),IF(AND($H31="ж",$J31=12),VLOOKUP(O31,[2]Лист1!$AZ$5:$BE$74,6),IF(AND($H31="ж",$J31=13),VLOOKUP(O31,[2]Лист1!$BS$5:$BX$74,6))))))))))</f>
        <v>64</v>
      </c>
      <c r="Q31" s="86">
        <v>18</v>
      </c>
      <c r="R31" s="85">
        <f>IFERROR(IF(Q31="",0,IF(AND($H31="м",$J31=10),VLOOKUP(Q31,[2]Лист1!$G$5:$I$74,3),IF(AND($H31="м",$J31=11),VLOOKUP(Q31,[2]Лист1!$AA$5:$AC$74,3),IF(AND($H31="м",$J31=12),VLOOKUP(Q31,[2]Лист1!$AT$5:$AV$74,3),IF(AND($H31="м",$J31=13),VLOOKUP(Q31,[2]Лист1!$BM$5:$BBJ$74,3),IF(AND($H31="ж",$J31=10),VLOOKUP(Q31,[2]Лист1!$P$5:$R$74,3),IF(AND($H31="ж",$J31=11),VLOOKUP(Q31,[2]Лист1!$AJ$5:$AL$74,3),IF(AND($H31="ж",$J31=12),VLOOKUP(Q31,[2]Лист1!$BC$5:$BE$74,3),IF(AND($H31="ж",$J31=13),VLOOKUP(Q31,[2]Лист1!$BM$5:$BX$74,3)))))))))),0)</f>
        <v>53</v>
      </c>
      <c r="S31" s="86"/>
      <c r="T31" s="85">
        <f>IFERROR(IF(S31="",0,IF(AND($H31="м",$J31=10),VLOOKUP(S31,[2]Лист1!$H$5:$I$74,2),IF(AND($H31="м",$J31=11),VLOOKUP(S31,[2]Лист1!$AB$5:$AC$74,2),IF(AND($H31="м",$J31=12),VLOOKUP(S31,[2]Лист1!$AU$5:$AV$74,2),IF(AND($H31="м",$J31=13),VLOOKUP(S31,[2]Лист1!$BN$5:$BBJ$74,2),IF(AND($H31="ж",$J31=10),VLOOKUP(S31,[2]Лист1!$P$5:$R$74,3),IF(AND($H31="ж",$J31=11),VLOOKUP(S31,[2]Лист1!$AJ$5:$AL$74,3),IF(AND($H31="ж",$J31=12),VLOOKUP(S31,[2]Лист1!$BC$5:$BE$74,3),IF(AND($H31="ж",$J31=13),VLOOKUP(S31,[2]Лист1!$BM$5:$BX$74,3)))))))))),0)</f>
        <v>0</v>
      </c>
      <c r="U31" s="86">
        <v>16</v>
      </c>
      <c r="V31" s="85">
        <f>IFERROR(IF(U31="",0,IF(AND($H31="м",$J31=10),VLOOKUP(U31,[2]Лист1!$H$5:$I$74,2),IF(AND($H31="м",$J31=11),VLOOKUP(U31,[2]Лист1!$AB$5:$AC$74,2),IF(AND($H31="м",$J31=12),VLOOKUP(U31,[2]Лист1!$AU$5:$AV$74,2),IF(AND($H31="м",$J31=13),VLOOKUP(U31,[2]Лист1!$BN$5:$BBJ$74,2),IF(AND($H31="ж",$J31=10),VLOOKUP(U31,[2]Лист1!$Q$5:$R$74,2),IF(AND($H31="ж",$J31=11),VLOOKUP(U31,[2]Лист1!$AK$5:$AL$74,2),IF(AND($H31="ж",$J31=12),VLOOKUP(U31,[2]Лист1!$BD$5:$BE$74,2),IF(AND($H31="ж",$J31=13),VLOOKUP(U31,[2]Лист1!$BW$5:$BX$74,2)))))))))),0)</f>
        <v>32</v>
      </c>
      <c r="W31" s="78">
        <v>4569</v>
      </c>
      <c r="X31" s="85">
        <f>IFERROR(IF(W31="",0,IF(AND($H31="м",$J31=10),VLOOKUP(W31,[2]Лист1!$A$5:$B$75,2,FALSE),IF(AND($H31="м",$J31=11),VLOOKUP(W31,[2]Лист1!$U$5:$V$75,2,FALSE),IF(AND($H31="м",$J31=12),VLOOKUP(W31,[2]Лист1!$AN$5:$AO$75,2,FALSE),IF(AND($H31="м",$J31=13),VLOOKUP(W31,[2]Лист1!$BG$5:$BH$75,2,FALSE),IF(AND($H31="ж",$J31=10),VLOOKUP(W31,[2]Лист1!$J$5:$K$75,2,FALSE),IF(AND($H31="ж",$J31=11),VLOOKUP(W31,[2]Лист1!$AD$5:$AE$75,2,FALSE),IF(AND($H31="ж",$J31=12),VLOOKUP(W31,[2]Лист1!$AW$5:$AX$75,2,FALSE),IF(AND($H31="ж",$J31=13),VLOOKUP(W31,[2]Лист1!$BP$5:$BQ$75,2,FALSE)))))))))),IF(W31="",0,IF(AND($H31="м",$J31=10),VLOOKUP(W31,[2]Лист1!$A$5:$B$75,2),IF(AND($H31="м",$J31=11),VLOOKUP(W31,[2]Лист1!$U$5:$V$75,2),IF(AND($H31="м",$J31=12),VLOOKUP(W31,[2]Лист1!$AN$5:$AO$75,2),IF(AND($H31="м",$J31=13),VLOOKUP(W31,[2]Лист1!$BG$5:$BH$75,2),IF(AND($H31="ж",$J31=10),VLOOKUP(W31,[2]Лист1!$J$5:$K$75,2),IF(AND($H31="ж",$J31=11),VLOOKUP(W31,[2]Лист1!$AD$5:$AE$75,2),IF(AND($H31="ж",$J31=12),VLOOKUP(W31,[2]Лист1!$AW$5:$AX$75,2),IF(AND($H31="ж",$J31=13),VLOOKUP(W31,[2]Лист1!$BP$5:$BQ$75,2))))))))))-1)</f>
        <v>32</v>
      </c>
      <c r="Y31" s="87">
        <f t="shared" si="6"/>
        <v>239</v>
      </c>
      <c r="Z31" s="157"/>
      <c r="AB31" t="str">
        <f t="shared" si="0"/>
        <v>4</v>
      </c>
      <c r="AC31" t="str">
        <f t="shared" si="1"/>
        <v>569</v>
      </c>
      <c r="AD31" t="str">
        <f t="shared" si="2"/>
        <v>56</v>
      </c>
      <c r="AE31" t="str">
        <f t="shared" si="3"/>
        <v>9</v>
      </c>
    </row>
    <row r="32" spans="1:31" ht="23.45" customHeight="1" thickBot="1" x14ac:dyDescent="0.45">
      <c r="A32" s="78"/>
      <c r="B32" s="88">
        <v>12</v>
      </c>
      <c r="C32" s="89" t="s">
        <v>177</v>
      </c>
      <c r="D32" s="78" t="s">
        <v>286</v>
      </c>
      <c r="E32" s="78" t="s">
        <v>39</v>
      </c>
      <c r="F32" s="78" t="s">
        <v>287</v>
      </c>
      <c r="G32" s="64" t="str">
        <f t="shared" si="4"/>
        <v>Ювкина Дарья</v>
      </c>
      <c r="H32" s="83" t="s">
        <v>15</v>
      </c>
      <c r="I32" s="91">
        <v>40822</v>
      </c>
      <c r="J32" s="83">
        <f t="shared" si="5"/>
        <v>11</v>
      </c>
      <c r="K32" s="78">
        <v>168</v>
      </c>
      <c r="L32" s="85">
        <f>IF(K32&lt;100,0,IF(K32="",0,IF(AND($H32="м",J32=10),VLOOKUP(K32,[2]Лист1!$C$5:$I$74,7),IF(AND($H32="м",J32=11),VLOOKUP(K32,[2]Лист1!$W$5:$AC$74,7),IF(AND($H32="м",J32=12),VLOOKUP(K32,[2]Лист1!$AP$5:$AV$74,7),IF(AND($H32="м",J32=13),VLOOKUP(K32,[2]Лист1!$BI$5:$BO$74,7),IF(AND($H32="ж",J32=10),VLOOKUP(K32,[2]Лист1!$L$5:$R$74,7),IF(AND($H32="ж",J32=11),VLOOKUP(K32,[2]Лист1!$AF$5:$AL$74,7),IF(AND($H32="ж",J32=12),VLOOKUP(K32,[2]Лист1!$AY$5:$BE$74,7),IF(AND($H32="ж",J32=13),VLOOKUP(K32,[2]Лист1!$BR$5:$BX$74,7)))))))))))</f>
        <v>34</v>
      </c>
      <c r="M32" s="78">
        <v>58</v>
      </c>
      <c r="N32" s="85">
        <f>IF(M32="",0,IF(AND($H32="м",$J32=10),VLOOKUP(M32,[2]Лист1!$E$5:$F$75,2),IF(AND($H32="м",$J32=11),VLOOKUP(M32,[2]Лист1!$Y$5:$Z$75,2),IF(AND($H32="м",$J32=12),VLOOKUP(M32,[2]Лист1!$AR$5:$AS$75,2),IF(AND($H32="м",$J32=13),VLOOKUP(M32,[2]Лист1!$BK$5:$BL$75,2),IF(AND($H32="ж",$J32=10),VLOOKUP(M32,[2]Лист1!$M$5:$N$75,2),IF(AND($H32="ж",$J32=11),VLOOKUP(M32,[2]Лист1!$AH$5:$AI$75,2),IF(AND($H32="ж",$J32=12),VLOOKUP(M32,[2]Лист1!$BA$5:$BB$75,2),IF(AND($H32="ж",$J32=13),VLOOKUP(M32,[2]Лист1!$BT$5:$BU$75,2))))))))))</f>
        <v>40</v>
      </c>
      <c r="O32" s="86">
        <v>27</v>
      </c>
      <c r="P32" s="85">
        <f>IF(O32="",0,IF(AND($H32="м",$J32=10),VLOOKUP(O32,[2]Лист1!$D$5:$I$74,6),IF(AND($H32="м",$J32=11),VLOOKUP(O32,[2]Лист1!$X$5:$AC$74,6),IF(AND($H32="м",$J32=12),VLOOKUP(O32,[2]Лист1!$AQ$5:$AV$74,6),IF(AND($H32="м",$J32=13),VLOOKUP(O32,[2]Лист1!$BO$5:$BBJ$74,6),IF(AND($H32="ж",$J32=10),VLOOKUP(O32,[2]Лист1!$M$5:$R$74,6),IF(AND($H32="ж",$J32=11),VLOOKUP(O32,[2]Лист1!$AG$5:$AL$74,6),IF(AND($H32="ж",$J32=12),VLOOKUP(O32,[2]Лист1!$AZ$5:$BE$74,6),IF(AND($H32="ж",$J32=13),VLOOKUP(O32,[2]Лист1!$BS$5:$BX$74,6))))))))))</f>
        <v>50</v>
      </c>
      <c r="Q32" s="86">
        <v>20</v>
      </c>
      <c r="R32" s="85">
        <f>IFERROR(IF(Q32="",0,IF(AND($H32="м",$J32=10),VLOOKUP(Q32,[2]Лист1!$G$5:$I$74,3),IF(AND($H32="м",$J32=11),VLOOKUP(Q32,[2]Лист1!$AA$5:$AC$74,3),IF(AND($H32="м",$J32=12),VLOOKUP(Q32,[2]Лист1!$AT$5:$AV$74,3),IF(AND($H32="м",$J32=13),VLOOKUP(Q32,[2]Лист1!$BM$5:$BBJ$74,3),IF(AND($H32="ж",$J32=10),VLOOKUP(Q32,[2]Лист1!$P$5:$R$74,3),IF(AND($H32="ж",$J32=11),VLOOKUP(Q32,[2]Лист1!$AJ$5:$AL$74,3),IF(AND($H32="ж",$J32=12),VLOOKUP(Q32,[2]Лист1!$BC$5:$BE$74,3),IF(AND($H32="ж",$J32=13),VLOOKUP(Q32,[2]Лист1!$BM$5:$BX$74,3)))))))))),0)</f>
        <v>57</v>
      </c>
      <c r="S32" s="86"/>
      <c r="T32" s="85">
        <f>IFERROR(IF(S32="",0,IF(AND($H32="м",$J32=10),VLOOKUP(S32,[2]Лист1!$H$5:$I$74,2),IF(AND($H32="м",$J32=11),VLOOKUP(S32,[2]Лист1!$AB$5:$AC$74,2),IF(AND($H32="м",$J32=12),VLOOKUP(S32,[2]Лист1!$AU$5:$AV$74,2),IF(AND($H32="м",$J32=13),VLOOKUP(S32,[2]Лист1!$BN$5:$BBJ$74,2),IF(AND($H32="ж",$J32=10),VLOOKUP(S32,[2]Лист1!$P$5:$R$74,3),IF(AND($H32="ж",$J32=11),VLOOKUP(S32,[2]Лист1!$AJ$5:$AL$74,3),IF(AND($H32="ж",$J32=12),VLOOKUP(S32,[2]Лист1!$BC$5:$BE$74,3),IF(AND($H32="ж",$J32=13),VLOOKUP(S32,[2]Лист1!$BM$5:$BX$74,3)))))))))),0)</f>
        <v>0</v>
      </c>
      <c r="U32" s="86">
        <v>18</v>
      </c>
      <c r="V32" s="85">
        <f>IFERROR(IF(U32="",0,IF(AND($H32="м",$J32=10),VLOOKUP(U32,[2]Лист1!$H$5:$I$74,2),IF(AND($H32="м",$J32=11),VLOOKUP(U32,[2]Лист1!$AB$5:$AC$74,2),IF(AND($H32="м",$J32=12),VLOOKUP(U32,[2]Лист1!$AU$5:$AV$74,2),IF(AND($H32="м",$J32=13),VLOOKUP(U32,[2]Лист1!$BN$5:$BBJ$74,2),IF(AND($H32="ж",$J32=10),VLOOKUP(U32,[2]Лист1!$Q$5:$R$74,2),IF(AND($H32="ж",$J32=11),VLOOKUP(U32,[2]Лист1!$AK$5:$AL$74,2),IF(AND($H32="ж",$J32=12),VLOOKUP(U32,[2]Лист1!$BD$5:$BE$74,2),IF(AND($H32="ж",$J32=13),VLOOKUP(U32,[2]Лист1!$BW$5:$BX$74,2)))))))))),0)</f>
        <v>36</v>
      </c>
      <c r="W32" s="78">
        <v>5416</v>
      </c>
      <c r="X32" s="85">
        <f>IFERROR(IF(W32="",0,IF(AND($H32="м",$J32=10),VLOOKUP(W32,[2]Лист1!$A$5:$B$75,2,FALSE),IF(AND($H32="м",$J32=11),VLOOKUP(W32,[2]Лист1!$U$5:$V$75,2,FALSE),IF(AND($H32="м",$J32=12),VLOOKUP(W32,[2]Лист1!$AN$5:$AO$75,2,FALSE),IF(AND($H32="м",$J32=13),VLOOKUP(W32,[2]Лист1!$BG$5:$BH$75,2,FALSE),IF(AND($H32="ж",$J32=10),VLOOKUP(W32,[2]Лист1!$J$5:$K$75,2,FALSE),IF(AND($H32="ж",$J32=11),VLOOKUP(W32,[2]Лист1!$AD$5:$AE$75,2,FALSE),IF(AND($H32="ж",$J32=12),VLOOKUP(W32,[2]Лист1!$AW$5:$AX$75,2,FALSE),IF(AND($H32="ж",$J32=13),VLOOKUP(W32,[2]Лист1!$BP$5:$BQ$75,2,FALSE)))))))))),IF(W32="",0,IF(AND($H32="м",$J32=10),VLOOKUP(W32,[2]Лист1!$A$5:$B$75,2),IF(AND($H32="м",$J32=11),VLOOKUP(W32,[2]Лист1!$U$5:$V$75,2),IF(AND($H32="м",$J32=12),VLOOKUP(W32,[2]Лист1!$AN$5:$AO$75,2),IF(AND($H32="м",$J32=13),VLOOKUP(W32,[2]Лист1!$BG$5:$BH$75,2),IF(AND($H32="ж",$J32=10),VLOOKUP(W32,[2]Лист1!$J$5:$K$75,2),IF(AND($H32="ж",$J32=11),VLOOKUP(W32,[2]Лист1!$AD$5:$AE$75,2),IF(AND($H32="ж",$J32=12),VLOOKUP(W32,[2]Лист1!$AW$5:$AX$75,2),IF(AND($H32="ж",$J32=13),VLOOKUP(W32,[2]Лист1!$BP$5:$BQ$75,2))))))))))-1)</f>
        <v>19</v>
      </c>
      <c r="Y32" s="87">
        <f t="shared" si="6"/>
        <v>236</v>
      </c>
      <c r="Z32" s="157"/>
      <c r="AB32" t="str">
        <f t="shared" si="0"/>
        <v>5</v>
      </c>
      <c r="AC32" t="str">
        <f t="shared" si="1"/>
        <v>416</v>
      </c>
      <c r="AD32" t="str">
        <f t="shared" si="2"/>
        <v>41</v>
      </c>
      <c r="AE32" t="str">
        <f t="shared" si="3"/>
        <v>6</v>
      </c>
    </row>
    <row r="33" spans="1:31" ht="23.45" customHeight="1" thickBot="1" x14ac:dyDescent="0.45">
      <c r="A33" s="78"/>
      <c r="B33" s="79">
        <v>13</v>
      </c>
      <c r="C33" s="89" t="s">
        <v>178</v>
      </c>
      <c r="D33" s="78" t="s">
        <v>288</v>
      </c>
      <c r="E33" s="78" t="s">
        <v>289</v>
      </c>
      <c r="F33" s="78" t="s">
        <v>19</v>
      </c>
      <c r="G33" s="64" t="str">
        <f t="shared" si="4"/>
        <v>Будная Маргарита</v>
      </c>
      <c r="H33" s="83" t="s">
        <v>15</v>
      </c>
      <c r="I33" s="91">
        <v>40653</v>
      </c>
      <c r="J33" s="83">
        <f t="shared" si="5"/>
        <v>11</v>
      </c>
      <c r="K33" s="78">
        <v>196</v>
      </c>
      <c r="L33" s="85">
        <f>IF(K33&lt;100,0,IF(K33="",0,IF(AND($H33="м",J33=10),VLOOKUP(K33,[2]Лист1!$C$5:$I$74,7),IF(AND($H33="м",J33=11),VLOOKUP(K33,[2]Лист1!$W$5:$AC$74,7),IF(AND($H33="м",J33=12),VLOOKUP(K33,[2]Лист1!$AP$5:$AV$74,7),IF(AND($H33="м",J33=13),VLOOKUP(K33,[2]Лист1!$BI$5:$BO$74,7),IF(AND($H33="ж",J33=10),VLOOKUP(K33,[2]Лист1!$L$5:$R$74,7),IF(AND($H33="ж",J33=11),VLOOKUP(K33,[2]Лист1!$AF$5:$AL$74,7),IF(AND($H33="ж",J33=12),VLOOKUP(K33,[2]Лист1!$AY$5:$BE$74,7),IF(AND($H33="ж",J33=13),VLOOKUP(K33,[2]Лист1!$BR$5:$BX$74,7)))))))))))</f>
        <v>55</v>
      </c>
      <c r="M33" s="78">
        <v>57</v>
      </c>
      <c r="N33" s="85">
        <f>IF(M33="",0,IF(AND($H33="м",$J33=10),VLOOKUP(M33,[2]Лист1!$E$5:$F$75,2),IF(AND($H33="м",$J33=11),VLOOKUP(M33,[2]Лист1!$Y$5:$Z$75,2),IF(AND($H33="м",$J33=12),VLOOKUP(M33,[2]Лист1!$AR$5:$AS$75,2),IF(AND($H33="м",$J33=13),VLOOKUP(M33,[2]Лист1!$BK$5:$BL$75,2),IF(AND($H33="ж",$J33=10),VLOOKUP(M33,[2]Лист1!$M$5:$N$75,2),IF(AND($H33="ж",$J33=11),VLOOKUP(M33,[2]Лист1!$AH$5:$AI$75,2),IF(AND($H33="ж",$J33=12),VLOOKUP(M33,[2]Лист1!$BA$5:$BB$75,2),IF(AND($H33="ж",$J33=13),VLOOKUP(M33,[2]Лист1!$BT$5:$BU$75,2))))))))))</f>
        <v>45</v>
      </c>
      <c r="O33" s="86">
        <v>28</v>
      </c>
      <c r="P33" s="85">
        <f>IF(O33="",0,IF(AND($H33="м",$J33=10),VLOOKUP(O33,[2]Лист1!$D$5:$I$74,6),IF(AND($H33="м",$J33=11),VLOOKUP(O33,[2]Лист1!$X$5:$AC$74,6),IF(AND($H33="м",$J33=12),VLOOKUP(O33,[2]Лист1!$AQ$5:$AV$74,6),IF(AND($H33="м",$J33=13),VLOOKUP(O33,[2]Лист1!$BO$5:$BBJ$74,6),IF(AND($H33="ж",$J33=10),VLOOKUP(O33,[2]Лист1!$M$5:$R$74,6),IF(AND($H33="ж",$J33=11),VLOOKUP(O33,[2]Лист1!$AG$5:$AL$74,6),IF(AND($H33="ж",$J33=12),VLOOKUP(O33,[2]Лист1!$AZ$5:$BE$74,6),IF(AND($H33="ж",$J33=13),VLOOKUP(O33,[2]Лист1!$BS$5:$BX$74,6))))))))))</f>
        <v>52</v>
      </c>
      <c r="Q33" s="86">
        <v>21</v>
      </c>
      <c r="R33" s="85">
        <f>IFERROR(IF(Q33="",0,IF(AND($H33="м",$J33=10),VLOOKUP(Q33,[2]Лист1!$G$5:$I$74,3),IF(AND($H33="м",$J33=11),VLOOKUP(Q33,[2]Лист1!$AA$5:$AC$74,3),IF(AND($H33="м",$J33=12),VLOOKUP(Q33,[2]Лист1!$AT$5:$AV$74,3),IF(AND($H33="м",$J33=13),VLOOKUP(Q33,[2]Лист1!$BM$5:$BBJ$74,3),IF(AND($H33="ж",$J33=10),VLOOKUP(Q33,[2]Лист1!$P$5:$R$74,3),IF(AND($H33="ж",$J33=11),VLOOKUP(Q33,[2]Лист1!$AJ$5:$AL$74,3),IF(AND($H33="ж",$J33=12),VLOOKUP(Q33,[2]Лист1!$BC$5:$BE$74,3),IF(AND($H33="ж",$J33=13),VLOOKUP(Q33,[2]Лист1!$BM$5:$BX$74,3)))))))))),0)</f>
        <v>59</v>
      </c>
      <c r="S33" s="86"/>
      <c r="T33" s="85">
        <f>IFERROR(IF(S33="",0,IF(AND($H33="м",$J33=10),VLOOKUP(S33,[2]Лист1!$H$5:$I$74,2),IF(AND($H33="м",$J33=11),VLOOKUP(S33,[2]Лист1!$AB$5:$AC$74,2),IF(AND($H33="м",$J33=12),VLOOKUP(S33,[2]Лист1!$AU$5:$AV$74,2),IF(AND($H33="м",$J33=13),VLOOKUP(S33,[2]Лист1!$BN$5:$BBJ$74,2),IF(AND($H33="ж",$J33=10),VLOOKUP(S33,[2]Лист1!$P$5:$R$74,3),IF(AND($H33="ж",$J33=11),VLOOKUP(S33,[2]Лист1!$AJ$5:$AL$74,3),IF(AND($H33="ж",$J33=12),VLOOKUP(S33,[2]Лист1!$BC$5:$BE$74,3),IF(AND($H33="ж",$J33=13),VLOOKUP(S33,[2]Лист1!$BM$5:$BX$74,3)))))))))),0)</f>
        <v>0</v>
      </c>
      <c r="U33" s="86">
        <v>22</v>
      </c>
      <c r="V33" s="85">
        <f>IFERROR(IF(U33="",0,IF(AND($H33="м",$J33=10),VLOOKUP(U33,[2]Лист1!$H$5:$I$74,2),IF(AND($H33="м",$J33=11),VLOOKUP(U33,[2]Лист1!$AB$5:$AC$74,2),IF(AND($H33="м",$J33=12),VLOOKUP(U33,[2]Лист1!$AU$5:$AV$74,2),IF(AND($H33="м",$J33=13),VLOOKUP(U33,[2]Лист1!$BN$5:$BBJ$74,2),IF(AND($H33="ж",$J33=10),VLOOKUP(U33,[2]Лист1!$Q$5:$R$74,2),IF(AND($H33="ж",$J33=11),VLOOKUP(U33,[2]Лист1!$AK$5:$AL$74,2),IF(AND($H33="ж",$J33=12),VLOOKUP(U33,[2]Лист1!$BD$5:$BE$74,2),IF(AND($H33="ж",$J33=13),VLOOKUP(U33,[2]Лист1!$BW$5:$BX$74,2)))))))))),0)</f>
        <v>44</v>
      </c>
      <c r="W33" s="78">
        <v>4461</v>
      </c>
      <c r="X33" s="85">
        <f>IFERROR(IF(W33="",0,IF(AND($H33="м",$J33=10),VLOOKUP(W33,[2]Лист1!$A$5:$B$75,2,FALSE),IF(AND($H33="м",$J33=11),VLOOKUP(W33,[2]Лист1!$U$5:$V$75,2,FALSE),IF(AND($H33="м",$J33=12),VLOOKUP(W33,[2]Лист1!$AN$5:$AO$75,2,FALSE),IF(AND($H33="м",$J33=13),VLOOKUP(W33,[2]Лист1!$BG$5:$BH$75,2,FALSE),IF(AND($H33="ж",$J33=10),VLOOKUP(W33,[2]Лист1!$J$5:$K$75,2,FALSE),IF(AND($H33="ж",$J33=11),VLOOKUP(W33,[2]Лист1!$AD$5:$AE$75,2,FALSE),IF(AND($H33="ж",$J33=12),VLOOKUP(W33,[2]Лист1!$AW$5:$AX$75,2,FALSE),IF(AND($H33="ж",$J33=13),VLOOKUP(W33,[2]Лист1!$BP$5:$BQ$75,2,FALSE)))))))))),IF(W33="",0,IF(AND($H33="м",$J33=10),VLOOKUP(W33,[2]Лист1!$A$5:$B$75,2),IF(AND($H33="м",$J33=11),VLOOKUP(W33,[2]Лист1!$U$5:$V$75,2),IF(AND($H33="м",$J33=12),VLOOKUP(W33,[2]Лист1!$AN$5:$AO$75,2),IF(AND($H33="м",$J33=13),VLOOKUP(W33,[2]Лист1!$BG$5:$BH$75,2),IF(AND($H33="ж",$J33=10),VLOOKUP(W33,[2]Лист1!$J$5:$K$75,2),IF(AND($H33="ж",$J33=11),VLOOKUP(W33,[2]Лист1!$AD$5:$AE$75,2),IF(AND($H33="ж",$J33=12),VLOOKUP(W33,[2]Лист1!$AW$5:$AX$75,2),IF(AND($H33="ж",$J33=13),VLOOKUP(W33,[2]Лист1!$BP$5:$BQ$75,2))))))))))-1)</f>
        <v>36</v>
      </c>
      <c r="Y33" s="87">
        <f t="shared" si="6"/>
        <v>291</v>
      </c>
      <c r="Z33" s="157"/>
      <c r="AB33" t="str">
        <f t="shared" si="0"/>
        <v>4</v>
      </c>
      <c r="AC33" t="str">
        <f t="shared" si="1"/>
        <v>461</v>
      </c>
      <c r="AD33" t="str">
        <f t="shared" si="2"/>
        <v>46</v>
      </c>
      <c r="AE33" t="str">
        <f t="shared" si="3"/>
        <v>1</v>
      </c>
    </row>
    <row r="34" spans="1:31" ht="23.45" customHeight="1" thickBot="1" x14ac:dyDescent="0.45">
      <c r="A34" s="78"/>
      <c r="B34" s="88">
        <v>14</v>
      </c>
      <c r="C34" s="89" t="s">
        <v>179</v>
      </c>
      <c r="D34" s="78" t="s">
        <v>290</v>
      </c>
      <c r="E34" s="78" t="s">
        <v>291</v>
      </c>
      <c r="F34" s="78" t="s">
        <v>37</v>
      </c>
      <c r="G34" s="64" t="str">
        <f t="shared" si="4"/>
        <v>Титовская Арина</v>
      </c>
      <c r="H34" s="83" t="s">
        <v>15</v>
      </c>
      <c r="I34" s="91">
        <v>40735</v>
      </c>
      <c r="J34" s="83">
        <f t="shared" si="5"/>
        <v>11</v>
      </c>
      <c r="K34" s="92">
        <v>178</v>
      </c>
      <c r="L34" s="85">
        <f>IF(K34&lt;100,0,IF(K34="",0,IF(AND($H34="м",J34=10),VLOOKUP(K34,[2]Лист1!$C$5:$I$74,7),IF(AND($H34="м",J34=11),VLOOKUP(K34,[2]Лист1!$W$5:$AC$74,7),IF(AND($H34="м",J34=12),VLOOKUP(K34,[2]Лист1!$AP$5:$AV$74,7),IF(AND($H34="м",J34=13),VLOOKUP(K34,[2]Лист1!$BI$5:$BO$74,7),IF(AND($H34="ж",J34=10),VLOOKUP(K34,[2]Лист1!$L$5:$R$74,7),IF(AND($H34="ж",J34=11),VLOOKUP(K34,[2]Лист1!$AF$5:$AL$74,7),IF(AND($H34="ж",J34=12),VLOOKUP(K34,[2]Лист1!$AY$5:$BE$74,7),IF(AND($H34="ж",J34=13),VLOOKUP(K34,[2]Лист1!$BR$5:$BX$74,7)))))))))))</f>
        <v>43</v>
      </c>
      <c r="M34" s="78">
        <v>55</v>
      </c>
      <c r="N34" s="85">
        <f>IF(M34="",0,IF(AND($H34="м",$J34=10),VLOOKUP(M34,[2]Лист1!$E$5:$F$75,2),IF(AND($H34="м",$J34=11),VLOOKUP(M34,[2]Лист1!$Y$5:$Z$75,2),IF(AND($H34="м",$J34=12),VLOOKUP(M34,[2]Лист1!$AR$5:$AS$75,2),IF(AND($H34="м",$J34=13),VLOOKUP(M34,[2]Лист1!$BK$5:$BL$75,2),IF(AND($H34="ж",$J34=10),VLOOKUP(M34,[2]Лист1!$M$5:$N$75,2),IF(AND($H34="ж",$J34=11),VLOOKUP(M34,[2]Лист1!$AH$5:$AI$75,2),IF(AND($H34="ж",$J34=12),VLOOKUP(M34,[2]Лист1!$BA$5:$BB$75,2),IF(AND($H34="ж",$J34=13),VLOOKUP(M34,[2]Лист1!$BT$5:$BU$75,2))))))))))</f>
        <v>54</v>
      </c>
      <c r="O34" s="86">
        <v>26</v>
      </c>
      <c r="P34" s="85">
        <f>IF(O34="",0,IF(AND($H34="м",$J34=10),VLOOKUP(O34,[2]Лист1!$D$5:$I$74,6),IF(AND($H34="м",$J34=11),VLOOKUP(O34,[2]Лист1!$X$5:$AC$74,6),IF(AND($H34="м",$J34=12),VLOOKUP(O34,[2]Лист1!$AQ$5:$AV$74,6),IF(AND($H34="м",$J34=13),VLOOKUP(O34,[2]Лист1!$BO$5:$BBJ$74,6),IF(AND($H34="ж",$J34=10),VLOOKUP(O34,[2]Лист1!$M$5:$R$74,6),IF(AND($H34="ж",$J34=11),VLOOKUP(O34,[2]Лист1!$AG$5:$AL$74,6),IF(AND($H34="ж",$J34=12),VLOOKUP(O34,[2]Лист1!$AZ$5:$BE$74,6),IF(AND($H34="ж",$J34=13),VLOOKUP(O34,[2]Лист1!$BS$5:$BX$74,6))))))))))</f>
        <v>47</v>
      </c>
      <c r="Q34" s="86">
        <v>9</v>
      </c>
      <c r="R34" s="85">
        <f>IFERROR(IF(Q34="",0,IF(AND($H34="м",$J34=10),VLOOKUP(Q34,[2]Лист1!$G$5:$I$74,3),IF(AND($H34="м",$J34=11),VLOOKUP(Q34,[2]Лист1!$AA$5:$AC$74,3),IF(AND($H34="м",$J34=12),VLOOKUP(Q34,[2]Лист1!$AT$5:$AV$74,3),IF(AND($H34="м",$J34=13),VLOOKUP(Q34,[2]Лист1!$BM$5:$BBJ$74,3),IF(AND($H34="ж",$J34=10),VLOOKUP(Q34,[2]Лист1!$P$5:$R$74,3),IF(AND($H34="ж",$J34=11),VLOOKUP(Q34,[2]Лист1!$AJ$5:$AL$74,3),IF(AND($H34="ж",$J34=12),VLOOKUP(Q34,[2]Лист1!$BC$5:$BE$74,3),IF(AND($H34="ж",$J34=13),VLOOKUP(Q34,[2]Лист1!$BM$5:$BX$74,3)))))))))),0)</f>
        <v>24</v>
      </c>
      <c r="S34" s="86"/>
      <c r="T34" s="85">
        <f>IFERROR(IF(S34="",0,IF(AND($H34="м",$J34=10),VLOOKUP(S34,[2]Лист1!$H$5:$I$74,2),IF(AND($H34="м",$J34=11),VLOOKUP(S34,[2]Лист1!$AB$5:$AC$74,2),IF(AND($H34="м",$J34=12),VLOOKUP(S34,[2]Лист1!$AU$5:$AV$74,2),IF(AND($H34="м",$J34=13),VLOOKUP(S34,[2]Лист1!$BN$5:$BBJ$74,2),IF(AND($H34="ж",$J34=10),VLOOKUP(S34,[2]Лист1!$P$5:$R$74,3),IF(AND($H34="ж",$J34=11),VLOOKUP(S34,[2]Лист1!$AJ$5:$AL$74,3),IF(AND($H34="ж",$J34=12),VLOOKUP(S34,[2]Лист1!$BC$5:$BE$74,3),IF(AND($H34="ж",$J34=13),VLOOKUP(S34,[2]Лист1!$BM$5:$BX$74,3)))))))))),0)</f>
        <v>0</v>
      </c>
      <c r="U34" s="86">
        <v>2</v>
      </c>
      <c r="V34" s="85">
        <f>IFERROR(IF(U34="",0,IF(AND($H34="м",$J34=10),VLOOKUP(U34,[2]Лист1!$H$5:$I$74,2),IF(AND($H34="м",$J34=11),VLOOKUP(U34,[2]Лист1!$AB$5:$AC$74,2),IF(AND($H34="м",$J34=12),VLOOKUP(U34,[2]Лист1!$AU$5:$AV$74,2),IF(AND($H34="м",$J34=13),VLOOKUP(U34,[2]Лист1!$BN$5:$BBJ$74,2),IF(AND($H34="ж",$J34=10),VLOOKUP(U34,[2]Лист1!$Q$5:$R$74,2),IF(AND($H34="ж",$J34=11),VLOOKUP(U34,[2]Лист1!$AK$5:$AL$74,2),IF(AND($H34="ж",$J34=12),VLOOKUP(U34,[2]Лист1!$BD$5:$BE$74,2),IF(AND($H34="ж",$J34=13),VLOOKUP(U34,[2]Лист1!$BW$5:$BX$74,2)))))))))),0)</f>
        <v>4</v>
      </c>
      <c r="W34" s="78">
        <v>4422</v>
      </c>
      <c r="X34" s="85">
        <f>IFERROR(IF(W34="",0,IF(AND($H34="м",$J34=10),VLOOKUP(W34,[2]Лист1!$A$5:$B$75,2,FALSE),IF(AND($H34="м",$J34=11),VLOOKUP(W34,[2]Лист1!$U$5:$V$75,2,FALSE),IF(AND($H34="м",$J34=12),VLOOKUP(W34,[2]Лист1!$AN$5:$AO$75,2,FALSE),IF(AND($H34="м",$J34=13),VLOOKUP(W34,[2]Лист1!$BG$5:$BH$75,2,FALSE),IF(AND($H34="ж",$J34=10),VLOOKUP(W34,[2]Лист1!$J$5:$K$75,2,FALSE),IF(AND($H34="ж",$J34=11),VLOOKUP(W34,[2]Лист1!$AD$5:$AE$75,2,FALSE),IF(AND($H34="ж",$J34=12),VLOOKUP(W34,[2]Лист1!$AW$5:$AX$75,2,FALSE),IF(AND($H34="ж",$J34=13),VLOOKUP(W34,[2]Лист1!$BP$5:$BQ$75,2,FALSE)))))))))),IF(W34="",0,IF(AND($H34="м",$J34=10),VLOOKUP(W34,[2]Лист1!$A$5:$B$75,2),IF(AND($H34="м",$J34=11),VLOOKUP(W34,[2]Лист1!$U$5:$V$75,2),IF(AND($H34="м",$J34=12),VLOOKUP(W34,[2]Лист1!$AN$5:$AO$75,2),IF(AND($H34="м",$J34=13),VLOOKUP(W34,[2]Лист1!$BG$5:$BH$75,2),IF(AND($H34="ж",$J34=10),VLOOKUP(W34,[2]Лист1!$J$5:$K$75,2),IF(AND($H34="ж",$J34=11),VLOOKUP(W34,[2]Лист1!$AD$5:$AE$75,2),IF(AND($H34="ж",$J34=12),VLOOKUP(W34,[2]Лист1!$AW$5:$AX$75,2),IF(AND($H34="ж",$J34=13),VLOOKUP(W34,[2]Лист1!$BP$5:$BQ$75,2))))))))))-1)</f>
        <v>38</v>
      </c>
      <c r="Y34" s="87">
        <f t="shared" si="6"/>
        <v>210</v>
      </c>
      <c r="Z34" s="157"/>
      <c r="AB34" t="str">
        <f t="shared" si="0"/>
        <v>4</v>
      </c>
      <c r="AC34" t="str">
        <f t="shared" si="1"/>
        <v>422</v>
      </c>
      <c r="AD34" t="str">
        <f t="shared" si="2"/>
        <v>42</v>
      </c>
      <c r="AE34" t="str">
        <f t="shared" si="3"/>
        <v>2</v>
      </c>
    </row>
    <row r="35" spans="1:31" ht="23.45" customHeight="1" thickBot="1" x14ac:dyDescent="0.45">
      <c r="A35" s="78"/>
      <c r="B35" s="88">
        <v>15</v>
      </c>
      <c r="C35" s="89" t="s">
        <v>180</v>
      </c>
      <c r="D35" s="78" t="s">
        <v>292</v>
      </c>
      <c r="E35" s="78" t="s">
        <v>18</v>
      </c>
      <c r="F35" s="78" t="s">
        <v>107</v>
      </c>
      <c r="G35" s="64" t="str">
        <f t="shared" si="4"/>
        <v>Капустина Анна</v>
      </c>
      <c r="H35" s="83" t="s">
        <v>15</v>
      </c>
      <c r="I35" s="91">
        <v>40793</v>
      </c>
      <c r="J35" s="83">
        <f t="shared" si="5"/>
        <v>11</v>
      </c>
      <c r="K35" s="82">
        <v>142</v>
      </c>
      <c r="L35" s="85">
        <f>IF(K35&lt;100,0,IF(K35="",0,IF(AND($H35="м",J35=10),VLOOKUP(K35,[2]Лист1!$C$5:$I$74,7),IF(AND($H35="м",J35=11),VLOOKUP(K35,[2]Лист1!$W$5:$AC$74,7),IF(AND($H35="м",J35=12),VLOOKUP(K35,[2]Лист1!$AP$5:$AV$74,7),IF(AND($H35="м",J35=13),VLOOKUP(K35,[2]Лист1!$BI$5:$BO$74,7),IF(AND($H35="ж",J35=10),VLOOKUP(K35,[2]Лист1!$L$5:$R$74,7),IF(AND($H35="ж",J35=11),VLOOKUP(K35,[2]Лист1!$AF$5:$AL$74,7),IF(AND($H35="ж",J35=12),VLOOKUP(K35,[2]Лист1!$AY$5:$BE$74,7),IF(AND($H35="ж",J35=13),VLOOKUP(K35,[2]Лист1!$BR$5:$BX$74,7)))))))))))</f>
        <v>21</v>
      </c>
      <c r="M35" s="78">
        <v>62</v>
      </c>
      <c r="N35" s="85">
        <f>IF(M35="",0,IF(AND($H35="м",$J35=10),VLOOKUP(M35,[2]Лист1!$E$5:$F$75,2),IF(AND($H35="м",$J35=11),VLOOKUP(M35,[2]Лист1!$Y$5:$Z$75,2),IF(AND($H35="м",$J35=12),VLOOKUP(M35,[2]Лист1!$AR$5:$AS$75,2),IF(AND($H35="м",$J35=13),VLOOKUP(M35,[2]Лист1!$BK$5:$BL$75,2),IF(AND($H35="ж",$J35=10),VLOOKUP(M35,[2]Лист1!$M$5:$N$75,2),IF(AND($H35="ж",$J35=11),VLOOKUP(M35,[2]Лист1!$AH$5:$AI$75,2),IF(AND($H35="ж",$J35=12),VLOOKUP(M35,[2]Лист1!$BA$5:$BB$75,2),IF(AND($H35="ж",$J35=13),VLOOKUP(M35,[2]Лист1!$BT$5:$BU$75,2))))))))))</f>
        <v>23</v>
      </c>
      <c r="O35" s="86">
        <v>29</v>
      </c>
      <c r="P35" s="85">
        <f>IF(O35="",0,IF(AND($H35="м",$J35=10),VLOOKUP(O35,[2]Лист1!$D$5:$I$74,6),IF(AND($H35="м",$J35=11),VLOOKUP(O35,[2]Лист1!$X$5:$AC$74,6),IF(AND($H35="м",$J35=12),VLOOKUP(O35,[2]Лист1!$AQ$5:$AV$74,6),IF(AND($H35="м",$J35=13),VLOOKUP(O35,[2]Лист1!$BO$5:$BBJ$74,6),IF(AND($H35="ж",$J35=10),VLOOKUP(O35,[2]Лист1!$M$5:$R$74,6),IF(AND($H35="ж",$J35=11),VLOOKUP(O35,[2]Лист1!$AG$5:$AL$74,6),IF(AND($H35="ж",$J35=12),VLOOKUP(O35,[2]Лист1!$AZ$5:$BE$74,6),IF(AND($H35="ж",$J35=13),VLOOKUP(O35,[2]Лист1!$BS$5:$BX$74,6))))))))))</f>
        <v>54</v>
      </c>
      <c r="Q35" s="86">
        <v>27</v>
      </c>
      <c r="R35" s="85">
        <f>IFERROR(IF(Q35="",0,IF(AND($H35="м",$J35=10),VLOOKUP(Q35,[2]Лист1!$G$5:$I$74,3),IF(AND($H35="м",$J35=11),VLOOKUP(Q35,[2]Лист1!$AA$5:$AC$74,3),IF(AND($H35="м",$J35=12),VLOOKUP(Q35,[2]Лист1!$AT$5:$AV$74,3),IF(AND($H35="м",$J35=13),VLOOKUP(Q35,[2]Лист1!$BM$5:$BBJ$74,3),IF(AND($H35="ж",$J35=10),VLOOKUP(Q35,[2]Лист1!$P$5:$R$74,3),IF(AND($H35="ж",$J35=11),VLOOKUP(Q35,[2]Лист1!$AJ$5:$AL$74,3),IF(AND($H35="ж",$J35=12),VLOOKUP(Q35,[2]Лист1!$BC$5:$BE$74,3),IF(AND($H35="ж",$J35=13),VLOOKUP(Q35,[2]Лист1!$BM$5:$BX$74,3)))))))))),0)</f>
        <v>67</v>
      </c>
      <c r="S35" s="86"/>
      <c r="T35" s="85">
        <f>IFERROR(IF(S35="",0,IF(AND($H35="м",$J35=10),VLOOKUP(S35,[2]Лист1!$H$5:$I$74,2),IF(AND($H35="м",$J35=11),VLOOKUP(S35,[2]Лист1!$AB$5:$AC$74,2),IF(AND($H35="м",$J35=12),VLOOKUP(S35,[2]Лист1!$AU$5:$AV$74,2),IF(AND($H35="м",$J35=13),VLOOKUP(S35,[2]Лист1!$BN$5:$BBJ$74,2),IF(AND($H35="ж",$J35=10),VLOOKUP(S35,[2]Лист1!$P$5:$R$74,3),IF(AND($H35="ж",$J35=11),VLOOKUP(S35,[2]Лист1!$AJ$5:$AL$74,3),IF(AND($H35="ж",$J35=12),VLOOKUP(S35,[2]Лист1!$BC$5:$BE$74,3),IF(AND($H35="ж",$J35=13),VLOOKUP(S35,[2]Лист1!$BM$5:$BX$74,3)))))))))),0)</f>
        <v>0</v>
      </c>
      <c r="U35" s="86">
        <v>34</v>
      </c>
      <c r="V35" s="85">
        <f>IFERROR(IF(U35="",0,IF(AND($H35="м",$J35=10),VLOOKUP(U35,[2]Лист1!$H$5:$I$74,2),IF(AND($H35="м",$J35=11),VLOOKUP(U35,[2]Лист1!$AB$5:$AC$74,2),IF(AND($H35="м",$J35=12),VLOOKUP(U35,[2]Лист1!$AU$5:$AV$74,2),IF(AND($H35="м",$J35=13),VLOOKUP(U35,[2]Лист1!$BN$5:$BBJ$74,2),IF(AND($H35="ж",$J35=10),VLOOKUP(U35,[2]Лист1!$Q$5:$R$74,2),IF(AND($H35="ж",$J35=11),VLOOKUP(U35,[2]Лист1!$AK$5:$AL$74,2),IF(AND($H35="ж",$J35=12),VLOOKUP(U35,[2]Лист1!$BD$5:$BE$74,2),IF(AND($H35="ж",$J35=13),VLOOKUP(U35,[2]Лист1!$BW$5:$BX$74,2)))))))))),0)</f>
        <v>61</v>
      </c>
      <c r="W35" s="78">
        <v>5433</v>
      </c>
      <c r="X35" s="85">
        <f>IFERROR(IF(W35="",0,IF(AND($H35="м",$J35=10),VLOOKUP(W35,[2]Лист1!$A$5:$B$75,2,FALSE),IF(AND($H35="м",$J35=11),VLOOKUP(W35,[2]Лист1!$U$5:$V$75,2,FALSE),IF(AND($H35="м",$J35=12),VLOOKUP(W35,[2]Лист1!$AN$5:$AO$75,2,FALSE),IF(AND($H35="м",$J35=13),VLOOKUP(W35,[2]Лист1!$BG$5:$BH$75,2,FALSE),IF(AND($H35="ж",$J35=10),VLOOKUP(W35,[2]Лист1!$J$5:$K$75,2,FALSE),IF(AND($H35="ж",$J35=11),VLOOKUP(W35,[2]Лист1!$AD$5:$AE$75,2,FALSE),IF(AND($H35="ж",$J35=12),VLOOKUP(W35,[2]Лист1!$AW$5:$AX$75,2,FALSE),IF(AND($H35="ж",$J35=13),VLOOKUP(W35,[2]Лист1!$BP$5:$BQ$75,2,FALSE)))))))))),IF(W35="",0,IF(AND($H35="м",$J35=10),VLOOKUP(W35,[2]Лист1!$A$5:$B$75,2),IF(AND($H35="м",$J35=11),VLOOKUP(W35,[2]Лист1!$U$5:$V$75,2),IF(AND($H35="м",$J35=12),VLOOKUP(W35,[2]Лист1!$AN$5:$AO$75,2),IF(AND($H35="м",$J35=13),VLOOKUP(W35,[2]Лист1!$BG$5:$BH$75,2),IF(AND($H35="ж",$J35=10),VLOOKUP(W35,[2]Лист1!$J$5:$K$75,2),IF(AND($H35="ж",$J35=11),VLOOKUP(W35,[2]Лист1!$AD$5:$AE$75,2),IF(AND($H35="ж",$J35=12),VLOOKUP(W35,[2]Лист1!$AW$5:$AX$75,2),IF(AND($H35="ж",$J35=13),VLOOKUP(W35,[2]Лист1!$BP$5:$BQ$75,2))))))))))-1)</f>
        <v>19</v>
      </c>
      <c r="Y35" s="87">
        <f t="shared" si="6"/>
        <v>245</v>
      </c>
      <c r="Z35" s="157"/>
      <c r="AB35" t="str">
        <f t="shared" si="0"/>
        <v>5</v>
      </c>
      <c r="AC35" t="str">
        <f t="shared" si="1"/>
        <v>433</v>
      </c>
      <c r="AD35" t="str">
        <f t="shared" si="2"/>
        <v>43</v>
      </c>
      <c r="AE35" t="str">
        <f t="shared" si="3"/>
        <v>3</v>
      </c>
    </row>
    <row r="36" spans="1:31" ht="23.45" customHeight="1" thickBot="1" x14ac:dyDescent="0.45">
      <c r="A36" s="78"/>
      <c r="B36" s="79">
        <v>16</v>
      </c>
      <c r="C36" s="89" t="s">
        <v>181</v>
      </c>
      <c r="D36" s="78" t="s">
        <v>293</v>
      </c>
      <c r="E36" s="78" t="s">
        <v>294</v>
      </c>
      <c r="F36" s="78" t="s">
        <v>295</v>
      </c>
      <c r="G36" s="64" t="str">
        <f t="shared" si="4"/>
        <v>Казак Александра</v>
      </c>
      <c r="H36" s="83" t="s">
        <v>15</v>
      </c>
      <c r="I36" s="91">
        <v>40701</v>
      </c>
      <c r="J36" s="83">
        <f t="shared" si="5"/>
        <v>11</v>
      </c>
      <c r="K36" s="87">
        <v>164</v>
      </c>
      <c r="L36" s="85">
        <f>IF(K36&lt;100,0,IF(K36="",0,IF(AND($H36="м",J36=10),VLOOKUP(K36,[2]Лист1!$C$5:$I$74,7),IF(AND($H36="м",J36=11),VLOOKUP(K36,[2]Лист1!$W$5:$AC$74,7),IF(AND($H36="м",J36=12),VLOOKUP(K36,[2]Лист1!$AP$5:$AV$74,7),IF(AND($H36="м",J36=13),VLOOKUP(K36,[2]Лист1!$BI$5:$BO$74,7),IF(AND($H36="ж",J36=10),VLOOKUP(K36,[2]Лист1!$L$5:$R$74,7),IF(AND($H36="ж",J36=11),VLOOKUP(K36,[2]Лист1!$AF$5:$AL$74,7),IF(AND($H36="ж",J36=12),VLOOKUP(K36,[2]Лист1!$AY$5:$BE$74,7),IF(AND($H36="ж",J36=13),VLOOKUP(K36,[2]Лист1!$BR$5:$BX$74,7)))))))))))</f>
        <v>32</v>
      </c>
      <c r="M36" s="78">
        <v>58</v>
      </c>
      <c r="N36" s="85">
        <f>IF(M36="",0,IF(AND($H36="м",$J36=10),VLOOKUP(M36,[2]Лист1!$E$5:$F$75,2),IF(AND($H36="м",$J36=11),VLOOKUP(M36,[2]Лист1!$Y$5:$Z$75,2),IF(AND($H36="м",$J36=12),VLOOKUP(M36,[2]Лист1!$AR$5:$AS$75,2),IF(AND($H36="м",$J36=13),VLOOKUP(M36,[2]Лист1!$BK$5:$BL$75,2),IF(AND($H36="ж",$J36=10),VLOOKUP(M36,[2]Лист1!$M$5:$N$75,2),IF(AND($H36="ж",$J36=11),VLOOKUP(M36,[2]Лист1!$AH$5:$AI$75,2),IF(AND($H36="ж",$J36=12),VLOOKUP(M36,[2]Лист1!$BA$5:$BB$75,2),IF(AND($H36="ж",$J36=13),VLOOKUP(M36,[2]Лист1!$BT$5:$BU$75,2))))))))))</f>
        <v>40</v>
      </c>
      <c r="O36" s="86">
        <v>28</v>
      </c>
      <c r="P36" s="85">
        <f>IF(O36="",0,IF(AND($H36="м",$J36=10),VLOOKUP(O36,[2]Лист1!$D$5:$I$74,6),IF(AND($H36="м",$J36=11),VLOOKUP(O36,[2]Лист1!$X$5:$AC$74,6),IF(AND($H36="м",$J36=12),VLOOKUP(O36,[2]Лист1!$AQ$5:$AV$74,6),IF(AND($H36="м",$J36=13),VLOOKUP(O36,[2]Лист1!$BO$5:$BBJ$74,6),IF(AND($H36="ж",$J36=10),VLOOKUP(O36,[2]Лист1!$M$5:$R$74,6),IF(AND($H36="ж",$J36=11),VLOOKUP(O36,[2]Лист1!$AG$5:$AL$74,6),IF(AND($H36="ж",$J36=12),VLOOKUP(O36,[2]Лист1!$AZ$5:$BE$74,6),IF(AND($H36="ж",$J36=13),VLOOKUP(O36,[2]Лист1!$BS$5:$BX$74,6))))))))))</f>
        <v>52</v>
      </c>
      <c r="Q36" s="86">
        <v>23</v>
      </c>
      <c r="R36" s="85">
        <f>IFERROR(IF(Q36="",0,IF(AND($H36="м",$J36=10),VLOOKUP(Q36,[2]Лист1!$G$5:$I$74,3),IF(AND($H36="м",$J36=11),VLOOKUP(Q36,[2]Лист1!$AA$5:$AC$74,3),IF(AND($H36="м",$J36=12),VLOOKUP(Q36,[2]Лист1!$AT$5:$AV$74,3),IF(AND($H36="м",$J36=13),VLOOKUP(Q36,[2]Лист1!$BM$5:$BBJ$74,3),IF(AND($H36="ж",$J36=10),VLOOKUP(Q36,[2]Лист1!$P$5:$R$74,3),IF(AND($H36="ж",$J36=11),VLOOKUP(Q36,[2]Лист1!$AJ$5:$AL$74,3),IF(AND($H36="ж",$J36=12),VLOOKUP(Q36,[2]Лист1!$BC$5:$BE$74,3),IF(AND($H36="ж",$J36=13),VLOOKUP(Q36,[2]Лист1!$BM$5:$BX$74,3)))))))))),0)</f>
        <v>63</v>
      </c>
      <c r="S36" s="86"/>
      <c r="T36" s="85">
        <f>IFERROR(IF(S36="",0,IF(AND($H36="м",$J36=10),VLOOKUP(S36,[2]Лист1!$H$5:$I$74,2),IF(AND($H36="м",$J36=11),VLOOKUP(S36,[2]Лист1!$AB$5:$AC$74,2),IF(AND($H36="м",$J36=12),VLOOKUP(S36,[2]Лист1!$AU$5:$AV$74,2),IF(AND($H36="м",$J36=13),VLOOKUP(S36,[2]Лист1!$BN$5:$BBJ$74,2),IF(AND($H36="ж",$J36=10),VLOOKUP(S36,[2]Лист1!$P$5:$R$74,3),IF(AND($H36="ж",$J36=11),VLOOKUP(S36,[2]Лист1!$AJ$5:$AL$74,3),IF(AND($H36="ж",$J36=12),VLOOKUP(S36,[2]Лист1!$BC$5:$BE$74,3),IF(AND($H36="ж",$J36=13),VLOOKUP(S36,[2]Лист1!$BM$5:$BX$74,3)))))))))),0)</f>
        <v>0</v>
      </c>
      <c r="U36" s="86">
        <v>60</v>
      </c>
      <c r="V36" s="85">
        <f>IFERROR(IF(U36="",0,IF(AND($H36="м",$J36=10),VLOOKUP(U36,[2]Лист1!$H$5:$I$74,2),IF(AND($H36="м",$J36=11),VLOOKUP(U36,[2]Лист1!$AB$5:$AC$74,2),IF(AND($H36="м",$J36=12),VLOOKUP(U36,[2]Лист1!$AU$5:$AV$74,2),IF(AND($H36="м",$J36=13),VLOOKUP(U36,[2]Лист1!$BN$5:$BBJ$74,2),IF(AND($H36="ж",$J36=10),VLOOKUP(U36,[2]Лист1!$Q$5:$R$74,2),IF(AND($H36="ж",$J36=11),VLOOKUP(U36,[2]Лист1!$AK$5:$AL$74,2),IF(AND($H36="ж",$J36=12),VLOOKUP(U36,[2]Лист1!$BD$5:$BE$74,2),IF(AND($H36="ж",$J36=13),VLOOKUP(U36,[2]Лист1!$BW$5:$BX$74,2)))))))))),0)</f>
        <v>70</v>
      </c>
      <c r="W36" s="78">
        <v>4486</v>
      </c>
      <c r="X36" s="85">
        <f>IFERROR(IF(W36="",0,IF(AND($H36="м",$J36=10),VLOOKUP(W36,[2]Лист1!$A$5:$B$75,2,FALSE),IF(AND($H36="м",$J36=11),VLOOKUP(W36,[2]Лист1!$U$5:$V$75,2,FALSE),IF(AND($H36="м",$J36=12),VLOOKUP(W36,[2]Лист1!$AN$5:$AO$75,2,FALSE),IF(AND($H36="м",$J36=13),VLOOKUP(W36,[2]Лист1!$BG$5:$BH$75,2,FALSE),IF(AND($H36="ж",$J36=10),VLOOKUP(W36,[2]Лист1!$J$5:$K$75,2,FALSE),IF(AND($H36="ж",$J36=11),VLOOKUP(W36,[2]Лист1!$AD$5:$AE$75,2,FALSE),IF(AND($H36="ж",$J36=12),VLOOKUP(W36,[2]Лист1!$AW$5:$AX$75,2,FALSE),IF(AND($H36="ж",$J36=13),VLOOKUP(W36,[2]Лист1!$BP$5:$BQ$75,2,FALSE)))))))))),IF(W36="",0,IF(AND($H36="м",$J36=10),VLOOKUP(W36,[2]Лист1!$A$5:$B$75,2),IF(AND($H36="м",$J36=11),VLOOKUP(W36,[2]Лист1!$U$5:$V$75,2),IF(AND($H36="м",$J36=12),VLOOKUP(W36,[2]Лист1!$AN$5:$AO$75,2),IF(AND($H36="м",$J36=13),VLOOKUP(W36,[2]Лист1!$BG$5:$BH$75,2),IF(AND($H36="ж",$J36=10),VLOOKUP(W36,[2]Лист1!$J$5:$K$75,2),IF(AND($H36="ж",$J36=11),VLOOKUP(W36,[2]Лист1!$AD$5:$AE$75,2),IF(AND($H36="ж",$J36=12),VLOOKUP(W36,[2]Лист1!$AW$5:$AX$75,2),IF(AND($H36="ж",$J36=13),VLOOKUP(W36,[2]Лист1!$BP$5:$BQ$75,2))))))))))-1)</f>
        <v>35</v>
      </c>
      <c r="Y36" s="87">
        <f t="shared" si="6"/>
        <v>292</v>
      </c>
      <c r="Z36" s="157"/>
      <c r="AB36" t="str">
        <f t="shared" si="0"/>
        <v>4</v>
      </c>
      <c r="AC36" t="str">
        <f t="shared" si="1"/>
        <v>486</v>
      </c>
      <c r="AD36" t="str">
        <f t="shared" si="2"/>
        <v>48</v>
      </c>
      <c r="AE36" t="str">
        <f t="shared" si="3"/>
        <v>6</v>
      </c>
    </row>
    <row r="37" spans="1:31" ht="23.45" customHeight="1" thickBot="1" x14ac:dyDescent="0.45">
      <c r="A37" s="93"/>
      <c r="B37" s="94">
        <v>1</v>
      </c>
      <c r="C37" s="93" t="s">
        <v>183</v>
      </c>
      <c r="D37" s="93" t="s">
        <v>296</v>
      </c>
      <c r="E37" s="93" t="s">
        <v>297</v>
      </c>
      <c r="F37" s="93" t="s">
        <v>47</v>
      </c>
      <c r="G37" s="64" t="str">
        <f t="shared" si="4"/>
        <v>Герасименко Лев</v>
      </c>
      <c r="H37" s="95" t="s">
        <v>16</v>
      </c>
      <c r="I37" s="96">
        <v>40891</v>
      </c>
      <c r="J37" s="95">
        <f t="shared" si="5"/>
        <v>11</v>
      </c>
      <c r="K37" s="97">
        <v>175</v>
      </c>
      <c r="L37" s="98">
        <f>IF(K37&lt;100,0,IF(K37="",0,IF(AND($H37="м",J37=10),VLOOKUP(K37,[2]Лист1!$C$5:$I$74,7),IF(AND($H37="м",J37=11),VLOOKUP(K37,[2]Лист1!$W$5:$AC$74,7),IF(AND($H37="м",J37=12),VLOOKUP(K37,[2]Лист1!$AP$5:$AV$74,7),IF(AND($H37="м",J37=13),VLOOKUP(K37,[2]Лист1!$BI$5:$BO$74,7),IF(AND($H37="ж",J37=10),VLOOKUP(K37,[2]Лист1!$L$5:$R$74,7),IF(AND($H37="ж",J37=11),VLOOKUP(K37,[2]Лист1!$AF$5:$AL$74,7),IF(AND($H37="ж",J37=12),VLOOKUP(K37,[2]Лист1!$AY$5:$BE$74,7),IF(AND($H37="ж",J37=13),VLOOKUP(K37,[2]Лист1!$BR$5:$BX$74,7)))))))))))</f>
        <v>27</v>
      </c>
      <c r="M37" s="93">
        <v>54</v>
      </c>
      <c r="N37" s="98">
        <f>IF(M37="",0,IF(AND($H37="м",$J37=10),VLOOKUP(M37,[2]Лист1!$E$5:$F$75,2),IF(AND($H37="м",$J37=11),VLOOKUP(M37,[2]Лист1!$Y$5:$Z$75,2),IF(AND($H37="м",$J37=12),VLOOKUP(M37,[2]Лист1!$AR$5:$AS$75,2),IF(AND($H37="м",$J37=13),VLOOKUP(M37,[2]Лист1!$BK$5:$BL$75,2),IF(AND($H37="ж",$J37=10),VLOOKUP(M37,[2]Лист1!$M$5:$N$75,2),IF(AND($H37="ж",$J37=11),VLOOKUP(M37,[2]Лист1!$AH$5:$AI$75,2),IF(AND($H37="ж",$J37=12),VLOOKUP(M37,[2]Лист1!$BA$5:$BB$75,2),IF(AND($H37="ж",$J37=13),VLOOKUP(M37,[2]Лист1!$BT$5:$BU$75,2))))))))))</f>
        <v>45</v>
      </c>
      <c r="O37" s="93">
        <v>38</v>
      </c>
      <c r="P37" s="98">
        <f>IF(O37="",0,IF(AND($H37="м",$J37=10),VLOOKUP(O37,[2]Лист1!$D$5:$I$74,6),IF(AND($H37="м",$J37=11),VLOOKUP(O37,[2]Лист1!$X$5:$AC$74,6),IF(AND($H37="м",$J37=12),VLOOKUP(O37,[2]Лист1!$AQ$5:$AV$74,6),IF(AND($H37="м",$J37=13),VLOOKUP(O37,[2]Лист1!$BO$5:$BBJ$74,6),IF(AND($H37="ж",$J37=10),VLOOKUP(O37,[2]Лист1!$M$5:$R$74,6),IF(AND($H37="ж",$J37=11),VLOOKUP(O37,[2]Лист1!$AG$5:$AL$74,6),IF(AND($H37="ж",$J37=12),VLOOKUP(O37,[2]Лист1!$AZ$5:$BE$74,6),IF(AND($H37="ж",$J37=13),VLOOKUP(O37,[2]Лист1!$BS$5:$BX$74,6))))))))))</f>
        <v>66</v>
      </c>
      <c r="Q37" s="99">
        <v>5</v>
      </c>
      <c r="R37" s="98">
        <f>IFERROR(IF(Q37="",0,IF(AND($H37="м",$J37=10),VLOOKUP(Q37,[2]Лист1!$G$5:$I$74,3),IF(AND($H37="м",$J37=11),VLOOKUP(Q37,[2]Лист1!$AA$5:$AC$74,3),IF(AND($H37="м",$J37=12),VLOOKUP(Q37,[2]Лист1!$AT$5:$AV$74,3),IF(AND($H37="м",$J37=13),VLOOKUP(Q37,[2]Лист1!$BM$5:$BBJ$74,3),IF(AND($H37="ж",$J37=10),VLOOKUP(Q37,[2]Лист1!$P$5:$R$74,3),IF(AND($H37="ж",$J37=11),VLOOKUP(Q37,[2]Лист1!$AJ$5:$AL$74,3),IF(AND($H37="ж",$J37=12),VLOOKUP(Q37,[2]Лист1!$BC$5:$BE$74,3),IF(AND($H37="ж",$J37=13),VLOOKUP(Q37,[2]Лист1!$BM$5:$BX$74,3)))))))))),0)</f>
        <v>24</v>
      </c>
      <c r="S37" s="99">
        <v>8</v>
      </c>
      <c r="T37" s="98">
        <f>IFERROR(IF(S37="",0,IF(AND($H37="м",$J37=10),VLOOKUP(S37,[2]Лист1!$H$5:$I$74,2),IF(AND($H37="м",$J37=11),VLOOKUP(S37,[2]Лист1!$AB$5:$AC$74,2),IF(AND($H37="м",$J37=12),VLOOKUP(S37,[2]Лист1!$AU$5:$AV$74,2),IF(AND($H37="м",$J37=13),VLOOKUP(S37,[2]Лист1!$BN$5:$BBJ$74,2),IF(AND($H37="ж",$J37=10),VLOOKUP(S37,[2]Лист1!$P$5:$R$74,3),IF(AND($H37="ж",$J37=11),VLOOKUP(S37,[2]Лист1!$AJ$5:$AL$74,3),IF(AND($H37="ж",$J37=12),VLOOKUP(S37,[2]Лист1!$BC$5:$BE$74,3),IF(AND($H37="ж",$J37=13),VLOOKUP(S37,[2]Лист1!$BM$5:$BX$74,3)))))))))),0)</f>
        <v>44</v>
      </c>
      <c r="U37" s="99"/>
      <c r="V37" s="98">
        <f>IFERROR(IF(U37="",0,IF(AND($H37="м",$J37=10),VLOOKUP(U37,[2]Лист1!$H$5:$I$74,2),IF(AND($H37="м",$J37=11),VLOOKUP(U37,[2]Лист1!$AB$5:$AC$74,2),IF(AND($H37="м",$J37=12),VLOOKUP(U37,[2]Лист1!$AU$5:$AV$74,2),IF(AND($H37="м",$J37=13),VLOOKUP(U37,[2]Лист1!$BN$5:$BBJ$74,2),IF(AND($H37="ж",$J37=10),VLOOKUP(U37,[2]Лист1!$Q$5:$R$74,2),IF(AND($H37="ж",$J37=11),VLOOKUP(U37,[2]Лист1!$AK$5:$AL$74,2),IF(AND($H37="ж",$J37=12),VLOOKUP(U37,[2]Лист1!$BD$5:$BE$74,2),IF(AND($H37="ж",$J37=13),VLOOKUP(U37,[2]Лист1!$BW$5:$BX$74,2)))))))))),0)</f>
        <v>0</v>
      </c>
      <c r="W37" s="93">
        <v>4266</v>
      </c>
      <c r="X37" s="98">
        <f>IFERROR(IF(W37="",0,IF(AND($H37="м",$J37=10),VLOOKUP(W37,[2]Лист1!$A$5:$B$75,2,FALSE),IF(AND($H37="м",$J37=11),VLOOKUP(W37,[2]Лист1!$U$5:$V$75,2,FALSE),IF(AND($H37="м",$J37=12),VLOOKUP(W37,[2]Лист1!$AN$5:$AO$75,2,FALSE),IF(AND($H37="м",$J37=13),VLOOKUP(W37,[2]Лист1!$BG$5:$BH$75,2,FALSE),IF(AND($H37="ж",$J37=10),VLOOKUP(W37,[2]Лист1!$J$5:$K$75,2,FALSE),IF(AND($H37="ж",$J37=11),VLOOKUP(W37,[2]Лист1!$AD$5:$AE$75,2,FALSE),IF(AND($H37="ж",$J37=12),VLOOKUP(W37,[2]Лист1!$AW$5:$AX$75,2,FALSE),IF(AND($H37="ж",$J37=13),VLOOKUP(W37,[2]Лист1!$BP$5:$BQ$75,2,FALSE)))))))))),IF(W37="",0,IF(AND($H37="м",$J37=10),VLOOKUP(W37,[2]Лист1!$A$5:$B$75,2),IF(AND($H37="м",$J37=11),VLOOKUP(W37,[2]Лист1!$U$5:$V$75,2),IF(AND($H37="м",$J37=12),VLOOKUP(W37,[2]Лист1!$AN$5:$AO$75,2),IF(AND($H37="м",$J37=13),VLOOKUP(W37,[2]Лист1!$BG$5:$BH$75,2),IF(AND($H37="ж",$J37=10),VLOOKUP(W37,[2]Лист1!$J$5:$K$75,2),IF(AND($H37="ж",$J37=11),VLOOKUP(W37,[2]Лист1!$AD$5:$AE$75,2),IF(AND($H37="ж",$J37=12),VLOOKUP(W37,[2]Лист1!$AW$5:$AX$75,2),IF(AND($H37="ж",$J37=13),VLOOKUP(W37,[2]Лист1!$BP$5:$BQ$75,2))))))))))-1)</f>
        <v>34</v>
      </c>
      <c r="Y37" s="97">
        <f t="shared" si="6"/>
        <v>240</v>
      </c>
      <c r="Z37" s="170">
        <f>SUM(LARGE(Y37:Y44,{1,2,3,4,5,6,7}))</f>
        <v>1335</v>
      </c>
      <c r="AB37" t="str">
        <f t="shared" ref="AB37:AB84" si="7">LEFT(W37,1)</f>
        <v>4</v>
      </c>
      <c r="AC37" t="str">
        <f t="shared" ref="AC37:AC84" si="8">RIGHT(W37,3)</f>
        <v>266</v>
      </c>
      <c r="AD37" t="str">
        <f t="shared" ref="AD37:AD84" si="9">LEFT(AC37,2)</f>
        <v>26</v>
      </c>
      <c r="AE37" t="str">
        <f t="shared" ref="AE37:AE84" si="10">RIGHT(AC37,1)</f>
        <v>6</v>
      </c>
    </row>
    <row r="38" spans="1:31" ht="23.45" customHeight="1" thickBot="1" x14ac:dyDescent="0.45">
      <c r="A38" s="93"/>
      <c r="B38" s="100">
        <v>2</v>
      </c>
      <c r="C38" s="93" t="s">
        <v>184</v>
      </c>
      <c r="D38" s="93" t="s">
        <v>298</v>
      </c>
      <c r="E38" s="93" t="s">
        <v>299</v>
      </c>
      <c r="F38" s="93" t="s">
        <v>82</v>
      </c>
      <c r="G38" s="64" t="str">
        <f t="shared" si="4"/>
        <v>Большеков Максим</v>
      </c>
      <c r="H38" s="95" t="s">
        <v>16</v>
      </c>
      <c r="I38" s="101">
        <v>40798</v>
      </c>
      <c r="J38" s="95">
        <f t="shared" si="5"/>
        <v>11</v>
      </c>
      <c r="K38" s="102">
        <v>180</v>
      </c>
      <c r="L38" s="98">
        <f>IF(K38&lt;100,0,IF(K38="",0,IF(AND($H38="м",J38=10),VLOOKUP(K38,[2]Лист1!$C$5:$I$74,7),IF(AND($H38="м",J38=11),VLOOKUP(K38,[2]Лист1!$W$5:$AC$74,7),IF(AND($H38="м",J38=12),VLOOKUP(K38,[2]Лист1!$AP$5:$AV$74,7),IF(AND($H38="м",J38=13),VLOOKUP(K38,[2]Лист1!$BI$5:$BO$74,7),IF(AND($H38="ж",J38=10),VLOOKUP(K38,[2]Лист1!$L$5:$R$74,7),IF(AND($H38="ж",J38=11),VLOOKUP(K38,[2]Лист1!$AF$5:$AL$74,7),IF(AND($H38="ж",J38=12),VLOOKUP(K38,[2]Лист1!$AY$5:$BE$74,7),IF(AND($H38="ж",J38=13),VLOOKUP(K38,[2]Лист1!$BR$5:$BX$74,7)))))))))))</f>
        <v>30</v>
      </c>
      <c r="M38" s="93">
        <v>55</v>
      </c>
      <c r="N38" s="98">
        <f>IF(M38="",0,IF(AND($H38="м",$J38=10),VLOOKUP(M38,[2]Лист1!$E$5:$F$75,2),IF(AND($H38="м",$J38=11),VLOOKUP(M38,[2]Лист1!$Y$5:$Z$75,2),IF(AND($H38="м",$J38=12),VLOOKUP(M38,[2]Лист1!$AR$5:$AS$75,2),IF(AND($H38="м",$J38=13),VLOOKUP(M38,[2]Лист1!$BK$5:$BL$75,2),IF(AND($H38="ж",$J38=10),VLOOKUP(M38,[2]Лист1!$M$5:$N$75,2),IF(AND($H38="ж",$J38=11),VLOOKUP(M38,[2]Лист1!$AH$5:$AI$75,2),IF(AND($H38="ж",$J38=12),VLOOKUP(M38,[2]Лист1!$BA$5:$BB$75,2),IF(AND($H38="ж",$J38=13),VLOOKUP(M38,[2]Лист1!$BT$5:$BU$75,2))))))))))</f>
        <v>40</v>
      </c>
      <c r="O38" s="93">
        <v>36</v>
      </c>
      <c r="P38" s="98">
        <f>IF(O38="",0,IF(AND($H38="м",$J38=10),VLOOKUP(O38,[2]Лист1!$D$5:$I$74,6),IF(AND($H38="м",$J38=11),VLOOKUP(O38,[2]Лист1!$X$5:$AC$74,6),IF(AND($H38="м",$J38=12),VLOOKUP(O38,[2]Лист1!$AQ$5:$AV$74,6),IF(AND($H38="м",$J38=13),VLOOKUP(O38,[2]Лист1!$BO$5:$BBJ$74,6),IF(AND($H38="ж",$J38=10),VLOOKUP(O38,[2]Лист1!$M$5:$R$74,6),IF(AND($H38="ж",$J38=11),VLOOKUP(O38,[2]Лист1!$AG$5:$AL$74,6),IF(AND($H38="ж",$J38=12),VLOOKUP(O38,[2]Лист1!$AZ$5:$BE$74,6),IF(AND($H38="ж",$J38=13),VLOOKUP(O38,[2]Лист1!$BS$5:$BX$74,6))))))))))</f>
        <v>62</v>
      </c>
      <c r="Q38" s="99">
        <v>5</v>
      </c>
      <c r="R38" s="98">
        <f>IFERROR(IF(Q38="",0,IF(AND($H38="м",$J38=10),VLOOKUP(Q38,[2]Лист1!$G$5:$I$74,3),IF(AND($H38="м",$J38=11),VLOOKUP(Q38,[2]Лист1!$AA$5:$AC$74,3),IF(AND($H38="м",$J38=12),VLOOKUP(Q38,[2]Лист1!$AT$5:$AV$74,3),IF(AND($H38="м",$J38=13),VLOOKUP(Q38,[2]Лист1!$BM$5:$BBJ$74,3),IF(AND($H38="ж",$J38=10),VLOOKUP(Q38,[2]Лист1!$P$5:$R$74,3),IF(AND($H38="ж",$J38=11),VLOOKUP(Q38,[2]Лист1!$AJ$5:$AL$74,3),IF(AND($H38="ж",$J38=12),VLOOKUP(Q38,[2]Лист1!$BC$5:$BE$74,3),IF(AND($H38="ж",$J38=13),VLOOKUP(Q38,[2]Лист1!$BM$5:$BX$74,3)))))))))),0)</f>
        <v>24</v>
      </c>
      <c r="S38" s="99">
        <v>8</v>
      </c>
      <c r="T38" s="98">
        <f>IFERROR(IF(S38="",0,IF(AND($H38="м",$J38=10),VLOOKUP(S38,[2]Лист1!$H$5:$I$74,2),IF(AND($H38="м",$J38=11),VLOOKUP(S38,[2]Лист1!$AB$5:$AC$74,2),IF(AND($H38="м",$J38=12),VLOOKUP(S38,[2]Лист1!$AU$5:$AV$74,2),IF(AND($H38="м",$J38=13),VLOOKUP(S38,[2]Лист1!$BN$5:$BBJ$74,2),IF(AND($H38="ж",$J38=10),VLOOKUP(S38,[2]Лист1!$P$5:$R$74,3),IF(AND($H38="ж",$J38=11),VLOOKUP(S38,[2]Лист1!$AJ$5:$AL$74,3),IF(AND($H38="ж",$J38=12),VLOOKUP(S38,[2]Лист1!$BC$5:$BE$74,3),IF(AND($H38="ж",$J38=13),VLOOKUP(S38,[2]Лист1!$BM$5:$BX$74,3)))))))))),0)</f>
        <v>44</v>
      </c>
      <c r="U38" s="99"/>
      <c r="V38" s="98">
        <f>IFERROR(IF(U38="",0,IF(AND($H38="м",$J38=10),VLOOKUP(U38,[2]Лист1!$H$5:$I$74,2),IF(AND($H38="м",$J38=11),VLOOKUP(U38,[2]Лист1!$AB$5:$AC$74,2),IF(AND($H38="м",$J38=12),VLOOKUP(U38,[2]Лист1!$AU$5:$AV$74,2),IF(AND($H38="м",$J38=13),VLOOKUP(U38,[2]Лист1!$BN$5:$BBJ$74,2),IF(AND($H38="ж",$J38=10),VLOOKUP(U38,[2]Лист1!$Q$5:$R$74,2),IF(AND($H38="ж",$J38=11),VLOOKUP(U38,[2]Лист1!$AK$5:$AL$74,2),IF(AND($H38="ж",$J38=12),VLOOKUP(U38,[2]Лист1!$BD$5:$BE$74,2),IF(AND($H38="ж",$J38=13),VLOOKUP(U38,[2]Лист1!$BW$5:$BX$74,2)))))))))),0)</f>
        <v>0</v>
      </c>
      <c r="W38" s="93">
        <v>5017</v>
      </c>
      <c r="X38" s="98">
        <f>IFERROR(IF(W38="",0,IF(AND($H38="м",$J38=10),VLOOKUP(W38,[2]Лист1!$A$5:$B$75,2,FALSE),IF(AND($H38="м",$J38=11),VLOOKUP(W38,[2]Лист1!$U$5:$V$75,2,FALSE),IF(AND($H38="м",$J38=12),VLOOKUP(W38,[2]Лист1!$AN$5:$AO$75,2,FALSE),IF(AND($H38="м",$J38=13),VLOOKUP(W38,[2]Лист1!$BG$5:$BH$75,2,FALSE),IF(AND($H38="ж",$J38=10),VLOOKUP(W38,[2]Лист1!$J$5:$K$75,2,FALSE),IF(AND($H38="ж",$J38=11),VLOOKUP(W38,[2]Лист1!$AD$5:$AE$75,2,FALSE),IF(AND($H38="ж",$J38=12),VLOOKUP(W38,[2]Лист1!$AW$5:$AX$75,2,FALSE),IF(AND($H38="ж",$J38=13),VLOOKUP(W38,[2]Лист1!$BP$5:$BQ$75,2,FALSE)))))))))),IF(W38="",0,IF(AND($H38="м",$J38=10),VLOOKUP(W38,[2]Лист1!$A$5:$B$75,2),IF(AND($H38="м",$J38=11),VLOOKUP(W38,[2]Лист1!$U$5:$V$75,2),IF(AND($H38="м",$J38=12),VLOOKUP(W38,[2]Лист1!$AN$5:$AO$75,2),IF(AND($H38="м",$J38=13),VLOOKUP(W38,[2]Лист1!$BG$5:$BH$75,2),IF(AND($H38="ж",$J38=10),VLOOKUP(W38,[2]Лист1!$J$5:$K$75,2),IF(AND($H38="ж",$J38=11),VLOOKUP(W38,[2]Лист1!$AD$5:$AE$75,2),IF(AND($H38="ж",$J38=12),VLOOKUP(W38,[2]Лист1!$AW$5:$AX$75,2),IF(AND($H38="ж",$J38=13),VLOOKUP(W38,[2]Лист1!$BP$5:$BQ$75,2))))))))))-1)</f>
        <v>23</v>
      </c>
      <c r="Y38" s="97">
        <f t="shared" si="6"/>
        <v>223</v>
      </c>
      <c r="Z38" s="171"/>
      <c r="AB38" t="str">
        <f t="shared" si="7"/>
        <v>5</v>
      </c>
      <c r="AC38" t="str">
        <f t="shared" si="8"/>
        <v>017</v>
      </c>
      <c r="AD38" t="str">
        <f t="shared" si="9"/>
        <v>01</v>
      </c>
      <c r="AE38" t="str">
        <f t="shared" si="10"/>
        <v>7</v>
      </c>
    </row>
    <row r="39" spans="1:31" ht="23.45" customHeight="1" thickBot="1" x14ac:dyDescent="0.45">
      <c r="A39" s="93"/>
      <c r="B39" s="100">
        <v>3</v>
      </c>
      <c r="C39" s="93" t="s">
        <v>185</v>
      </c>
      <c r="D39" s="93" t="s">
        <v>300</v>
      </c>
      <c r="E39" s="93" t="s">
        <v>36</v>
      </c>
      <c r="F39" s="93" t="s">
        <v>32</v>
      </c>
      <c r="G39" s="64" t="str">
        <f t="shared" si="4"/>
        <v>Ханипов Александр</v>
      </c>
      <c r="H39" s="95" t="s">
        <v>16</v>
      </c>
      <c r="I39" s="101">
        <v>40516</v>
      </c>
      <c r="J39" s="95">
        <f t="shared" si="5"/>
        <v>12</v>
      </c>
      <c r="K39" s="97">
        <v>200</v>
      </c>
      <c r="L39" s="98">
        <f>IF(K39&lt;100,0,IF(K39="",0,IF(AND($H39="м",J39=10),VLOOKUP(K39,[2]Лист1!$C$5:$I$74,7),IF(AND($H39="м",J39=11),VLOOKUP(K39,[2]Лист1!$W$5:$AC$74,7),IF(AND($H39="м",J39=12),VLOOKUP(K39,[2]Лист1!$AP$5:$AV$74,7),IF(AND($H39="м",J39=13),VLOOKUP(K39,[2]Лист1!$BI$5:$BO$74,7),IF(AND($H39="ж",J39=10),VLOOKUP(K39,[2]Лист1!$L$5:$R$74,7),IF(AND($H39="ж",J39=11),VLOOKUP(K39,[2]Лист1!$AF$5:$AL$74,7),IF(AND($H39="ж",J39=12),VLOOKUP(K39,[2]Лист1!$AY$5:$BE$74,7),IF(AND($H39="ж",J39=13),VLOOKUP(K39,[2]Лист1!$BR$5:$BX$74,7)))))))))))</f>
        <v>35</v>
      </c>
      <c r="M39" s="93">
        <v>52</v>
      </c>
      <c r="N39" s="98">
        <f>IF(M39="",0,IF(AND($H39="м",$J39=10),VLOOKUP(M39,[2]Лист1!$E$5:$F$75,2),IF(AND($H39="м",$J39=11),VLOOKUP(M39,[2]Лист1!$Y$5:$Z$75,2),IF(AND($H39="м",$J39=12),VLOOKUP(M39,[2]Лист1!$AR$5:$AS$75,2),IF(AND($H39="м",$J39=13),VLOOKUP(M39,[2]Лист1!$BK$5:$BL$75,2),IF(AND($H39="ж",$J39=10),VLOOKUP(M39,[2]Лист1!$M$5:$N$75,2),IF(AND($H39="ж",$J39=11),VLOOKUP(M39,[2]Лист1!$AH$5:$AI$75,2),IF(AND($H39="ж",$J39=12),VLOOKUP(M39,[2]Лист1!$BA$5:$BB$75,2),IF(AND($H39="ж",$J39=13),VLOOKUP(M39,[2]Лист1!$BT$5:$BU$75,2))))))))))</f>
        <v>45</v>
      </c>
      <c r="O39" s="93">
        <v>34</v>
      </c>
      <c r="P39" s="98">
        <f>IF(O39="",0,IF(AND($H39="м",$J39=10),VLOOKUP(O39,[2]Лист1!$D$5:$I$74,6),IF(AND($H39="м",$J39=11),VLOOKUP(O39,[2]Лист1!$X$5:$AC$74,6),IF(AND($H39="м",$J39=12),VLOOKUP(O39,[2]Лист1!$AQ$5:$AV$74,6),IF(AND($H39="м",$J39=13),VLOOKUP(O39,[2]Лист1!$BO$5:$BBJ$74,6),IF(AND($H39="ж",$J39=10),VLOOKUP(O39,[2]Лист1!$M$5:$R$74,6),IF(AND($H39="ж",$J39=11),VLOOKUP(O39,[2]Лист1!$AG$5:$AL$74,6),IF(AND($H39="ж",$J39=12),VLOOKUP(O39,[2]Лист1!$AZ$5:$BE$74,6),IF(AND($H39="ж",$J39=13),VLOOKUP(O39,[2]Лист1!$BS$5:$BX$74,6))))))))))</f>
        <v>54</v>
      </c>
      <c r="Q39" s="99">
        <v>6</v>
      </c>
      <c r="R39" s="98">
        <f>IFERROR(IF(Q39="",0,IF(AND($H39="м",$J39=10),VLOOKUP(Q39,[2]Лист1!$G$5:$I$74,3),IF(AND($H39="м",$J39=11),VLOOKUP(Q39,[2]Лист1!$AA$5:$AC$74,3),IF(AND($H39="м",$J39=12),VLOOKUP(Q39,[2]Лист1!$AT$5:$AV$74,3),IF(AND($H39="м",$J39=13),VLOOKUP(Q39,[2]Лист1!$BM$5:$BBJ$74,3),IF(AND($H39="ж",$J39=10),VLOOKUP(Q39,[2]Лист1!$P$5:$R$74,3),IF(AND($H39="ж",$J39=11),VLOOKUP(Q39,[2]Лист1!$AJ$5:$AL$74,3),IF(AND($H39="ж",$J39=12),VLOOKUP(Q39,[2]Лист1!$BC$5:$BE$74,3),IF(AND($H39="ж",$J39=13),VLOOKUP(Q39,[2]Лист1!$BM$5:$BX$74,3)))))))))),0)</f>
        <v>22</v>
      </c>
      <c r="S39" s="99">
        <v>4</v>
      </c>
      <c r="T39" s="98">
        <f>IFERROR(IF(S39="",0,IF(AND($H39="м",$J39=10),VLOOKUP(S39,[2]Лист1!$H$5:$I$74,2),IF(AND($H39="м",$J39=11),VLOOKUP(S39,[2]Лист1!$AB$5:$AC$74,2),IF(AND($H39="м",$J39=12),VLOOKUP(S39,[2]Лист1!$AU$5:$AV$74,2),IF(AND($H39="м",$J39=13),VLOOKUP(S39,[2]Лист1!$BN$5:$BBJ$74,2),IF(AND($H39="ж",$J39=10),VLOOKUP(S39,[2]Лист1!$P$5:$R$74,3),IF(AND($H39="ж",$J39=11),VLOOKUP(S39,[2]Лист1!$AJ$5:$AL$74,3),IF(AND($H39="ж",$J39=12),VLOOKUP(S39,[2]Лист1!$BC$5:$BE$74,3),IF(AND($H39="ж",$J39=13),VLOOKUP(S39,[2]Лист1!$BM$5:$BX$74,3)))))))))),0)</f>
        <v>21</v>
      </c>
      <c r="U39" s="99"/>
      <c r="V39" s="98">
        <f>IFERROR(IF(U39="",0,IF(AND($H39="м",$J39=10),VLOOKUP(U39,[2]Лист1!$H$5:$I$74,2),IF(AND($H39="м",$J39=11),VLOOKUP(U39,[2]Лист1!$AB$5:$AC$74,2),IF(AND($H39="м",$J39=12),VLOOKUP(U39,[2]Лист1!$AU$5:$AV$74,2),IF(AND($H39="м",$J39=13),VLOOKUP(U39,[2]Лист1!$BN$5:$BBJ$74,2),IF(AND($H39="ж",$J39=10),VLOOKUP(U39,[2]Лист1!$Q$5:$R$74,2),IF(AND($H39="ж",$J39=11),VLOOKUP(U39,[2]Лист1!$AK$5:$AL$74,2),IF(AND($H39="ж",$J39=12),VLOOKUP(U39,[2]Лист1!$BD$5:$BE$74,2),IF(AND($H39="ж",$J39=13),VLOOKUP(U39,[2]Лист1!$BW$5:$BX$74,2)))))))))),0)</f>
        <v>0</v>
      </c>
      <c r="W39" s="93">
        <v>4342</v>
      </c>
      <c r="X39" s="98">
        <f>IFERROR(IF(W39="",0,IF(AND($H39="м",$J39=10),VLOOKUP(W39,[2]Лист1!$A$5:$B$75,2,FALSE),IF(AND($H39="м",$J39=11),VLOOKUP(W39,[2]Лист1!$U$5:$V$75,2,FALSE),IF(AND($H39="м",$J39=12),VLOOKUP(W39,[2]Лист1!$AN$5:$AO$75,2,FALSE),IF(AND($H39="м",$J39=13),VLOOKUP(W39,[2]Лист1!$BG$5:$BH$75,2,FALSE),IF(AND($H39="ж",$J39=10),VLOOKUP(W39,[2]Лист1!$J$5:$K$75,2,FALSE),IF(AND($H39="ж",$J39=11),VLOOKUP(W39,[2]Лист1!$AD$5:$AE$75,2,FALSE),IF(AND($H39="ж",$J39=12),VLOOKUP(W39,[2]Лист1!$AW$5:$AX$75,2,FALSE),IF(AND($H39="ж",$J39=13),VLOOKUP(W39,[2]Лист1!$BP$5:$BQ$75,2,FALSE)))))))))),IF(W39="",0,IF(AND($H39="м",$J39=10),VLOOKUP(W39,[2]Лист1!$A$5:$B$75,2),IF(AND($H39="м",$J39=11),VLOOKUP(W39,[2]Лист1!$U$5:$V$75,2),IF(AND($H39="м",$J39=12),VLOOKUP(W39,[2]Лист1!$AN$5:$AO$75,2),IF(AND($H39="м",$J39=13),VLOOKUP(W39,[2]Лист1!$BG$5:$BH$75,2),IF(AND($H39="ж",$J39=10),VLOOKUP(W39,[2]Лист1!$J$5:$K$75,2),IF(AND($H39="ж",$J39=11),VLOOKUP(W39,[2]Лист1!$AD$5:$AE$75,2),IF(AND($H39="ж",$J39=12),VLOOKUP(W39,[2]Лист1!$AW$5:$AX$75,2),IF(AND($H39="ж",$J39=13),VLOOKUP(W39,[2]Лист1!$BP$5:$BQ$75,2))))))))))-1)</f>
        <v>25</v>
      </c>
      <c r="Y39" s="97">
        <f t="shared" si="6"/>
        <v>202</v>
      </c>
      <c r="Z39" s="171"/>
      <c r="AB39" t="str">
        <f t="shared" si="7"/>
        <v>4</v>
      </c>
      <c r="AC39" t="str">
        <f t="shared" si="8"/>
        <v>342</v>
      </c>
      <c r="AD39" t="str">
        <f t="shared" si="9"/>
        <v>34</v>
      </c>
      <c r="AE39" t="str">
        <f t="shared" si="10"/>
        <v>2</v>
      </c>
    </row>
    <row r="40" spans="1:31" ht="23.45" customHeight="1" thickBot="1" x14ac:dyDescent="0.45">
      <c r="A40" s="93"/>
      <c r="B40" s="94">
        <v>4</v>
      </c>
      <c r="C40" s="93" t="s">
        <v>186</v>
      </c>
      <c r="D40" s="93" t="s">
        <v>301</v>
      </c>
      <c r="E40" s="93" t="s">
        <v>79</v>
      </c>
      <c r="F40" s="93" t="s">
        <v>23</v>
      </c>
      <c r="G40" s="64" t="str">
        <f t="shared" si="4"/>
        <v>Гаськов Артем</v>
      </c>
      <c r="H40" s="95" t="s">
        <v>16</v>
      </c>
      <c r="I40" s="101">
        <v>40620</v>
      </c>
      <c r="J40" s="95">
        <f t="shared" si="5"/>
        <v>12</v>
      </c>
      <c r="K40" s="103">
        <v>153</v>
      </c>
      <c r="L40" s="98">
        <f>IF(K40&lt;100,0,IF(K40="",0,IF(AND($H40="м",J40=10),VLOOKUP(K40,[2]Лист1!$C$5:$I$74,7),IF(AND($H40="м",J40=11),VLOOKUP(K40,[2]Лист1!$W$5:$AC$74,7),IF(AND($H40="м",J40=12),VLOOKUP(K40,[2]Лист1!$AP$5:$AV$74,7),IF(AND($H40="м",J40=13),VLOOKUP(K40,[2]Лист1!$BI$5:$BO$74,7),IF(AND($H40="ж",J40=10),VLOOKUP(K40,[2]Лист1!$L$5:$R$74,7),IF(AND($H40="ж",J40=11),VLOOKUP(K40,[2]Лист1!$AF$5:$AL$74,7),IF(AND($H40="ж",J40=12),VLOOKUP(K40,[2]Лист1!$AY$5:$BE$74,7),IF(AND($H40="ж",J40=13),VLOOKUP(K40,[2]Лист1!$BR$5:$BX$74,7)))))))))))</f>
        <v>12</v>
      </c>
      <c r="M40" s="93">
        <v>60</v>
      </c>
      <c r="N40" s="98">
        <f>IF(M40="",0,IF(AND($H40="м",$J40=10),VLOOKUP(M40,[2]Лист1!$E$5:$F$75,2),IF(AND($H40="м",$J40=11),VLOOKUP(M40,[2]Лист1!$Y$5:$Z$75,2),IF(AND($H40="м",$J40=12),VLOOKUP(M40,[2]Лист1!$AR$5:$AS$75,2),IF(AND($H40="м",$J40=13),VLOOKUP(M40,[2]Лист1!$BK$5:$BL$75,2),IF(AND($H40="ж",$J40=10),VLOOKUP(M40,[2]Лист1!$M$5:$N$75,2),IF(AND($H40="ж",$J40=11),VLOOKUP(M40,[2]Лист1!$AH$5:$AI$75,2),IF(AND($H40="ж",$J40=12),VLOOKUP(M40,[2]Лист1!$BA$5:$BB$75,2),IF(AND($H40="ж",$J40=13),VLOOKUP(M40,[2]Лист1!$BT$5:$BU$75,2))))))))))</f>
        <v>13</v>
      </c>
      <c r="O40" s="93">
        <v>29</v>
      </c>
      <c r="P40" s="98">
        <f>IF(O40="",0,IF(AND($H40="м",$J40=10),VLOOKUP(O40,[2]Лист1!$D$5:$I$74,6),IF(AND($H40="м",$J40=11),VLOOKUP(O40,[2]Лист1!$X$5:$AC$74,6),IF(AND($H40="м",$J40=12),VLOOKUP(O40,[2]Лист1!$AQ$5:$AV$74,6),IF(AND($H40="м",$J40=13),VLOOKUP(O40,[2]Лист1!$BO$5:$BBJ$74,6),IF(AND($H40="ж",$J40=10),VLOOKUP(O40,[2]Лист1!$M$5:$R$74,6),IF(AND($H40="ж",$J40=11),VLOOKUP(O40,[2]Лист1!$AG$5:$AL$74,6),IF(AND($H40="ж",$J40=12),VLOOKUP(O40,[2]Лист1!$AZ$5:$BE$74,6),IF(AND($H40="ж",$J40=13),VLOOKUP(O40,[2]Лист1!$BS$5:$BX$74,6))))))))))</f>
        <v>42</v>
      </c>
      <c r="Q40" s="99" t="s">
        <v>401</v>
      </c>
      <c r="R40" s="98">
        <v>0</v>
      </c>
      <c r="S40" s="99">
        <v>3</v>
      </c>
      <c r="T40" s="98">
        <f>IFERROR(IF(S40="",0,IF(AND($H40="м",$J40=10),VLOOKUP(S40,[2]Лист1!$H$5:$I$74,2),IF(AND($H40="м",$J40=11),VLOOKUP(S40,[2]Лист1!$AB$5:$AC$74,2),IF(AND($H40="м",$J40=12),VLOOKUP(S40,[2]Лист1!$AU$5:$AV$74,2),IF(AND($H40="м",$J40=13),VLOOKUP(S40,[2]Лист1!$BN$5:$BBJ$74,2),IF(AND($H40="ж",$J40=10),VLOOKUP(S40,[2]Лист1!$P$5:$R$74,3),IF(AND($H40="ж",$J40=11),VLOOKUP(S40,[2]Лист1!$AJ$5:$AL$74,3),IF(AND($H40="ж",$J40=12),VLOOKUP(S40,[2]Лист1!$BC$5:$BE$74,3),IF(AND($H40="ж",$J40=13),VLOOKUP(S40,[2]Лист1!$BM$5:$BX$74,3)))))))))),0)</f>
        <v>17</v>
      </c>
      <c r="U40" s="99"/>
      <c r="V40" s="98">
        <f>IFERROR(IF(U40="",0,IF(AND($H40="м",$J40=10),VLOOKUP(U40,[2]Лист1!$H$5:$I$74,2),IF(AND($H40="м",$J40=11),VLOOKUP(U40,[2]Лист1!$AB$5:$AC$74,2),IF(AND($H40="м",$J40=12),VLOOKUP(U40,[2]Лист1!$AU$5:$AV$74,2),IF(AND($H40="м",$J40=13),VLOOKUP(U40,[2]Лист1!$BN$5:$BBJ$74,2),IF(AND($H40="ж",$J40=10),VLOOKUP(U40,[2]Лист1!$Q$5:$R$74,2),IF(AND($H40="ж",$J40=11),VLOOKUP(U40,[2]Лист1!$AK$5:$AL$74,2),IF(AND($H40="ж",$J40=12),VLOOKUP(U40,[2]Лист1!$BD$5:$BE$74,2),IF(AND($H40="ж",$J40=13),VLOOKUP(U40,[2]Лист1!$BW$5:$BX$74,2)))))))))),0)</f>
        <v>0</v>
      </c>
      <c r="W40" s="93">
        <v>4534</v>
      </c>
      <c r="X40" s="98">
        <f>IFERROR(IF(W40="",0,IF(AND($H40="м",$J40=10),VLOOKUP(W40,[2]Лист1!$A$5:$B$75,2,FALSE),IF(AND($H40="м",$J40=11),VLOOKUP(W40,[2]Лист1!$U$5:$V$75,2,FALSE),IF(AND($H40="м",$J40=12),VLOOKUP(W40,[2]Лист1!$AN$5:$AO$75,2,FALSE),IF(AND($H40="м",$J40=13),VLOOKUP(W40,[2]Лист1!$BG$5:$BH$75,2,FALSE),IF(AND($H40="ж",$J40=10),VLOOKUP(W40,[2]Лист1!$J$5:$K$75,2,FALSE),IF(AND($H40="ж",$J40=11),VLOOKUP(W40,[2]Лист1!$AD$5:$AE$75,2,FALSE),IF(AND($H40="ж",$J40=12),VLOOKUP(W40,[2]Лист1!$AW$5:$AX$75,2,FALSE),IF(AND($H40="ж",$J40=13),VLOOKUP(W40,[2]Лист1!$BP$5:$BQ$75,2,FALSE)))))))))),IF(W40="",0,IF(AND($H40="м",$J40=10),VLOOKUP(W40,[2]Лист1!$A$5:$B$75,2),IF(AND($H40="м",$J40=11),VLOOKUP(W40,[2]Лист1!$U$5:$V$75,2),IF(AND($H40="м",$J40=12),VLOOKUP(W40,[2]Лист1!$AN$5:$AO$75,2),IF(AND($H40="м",$J40=13),VLOOKUP(W40,[2]Лист1!$BG$5:$BH$75,2),IF(AND($H40="ж",$J40=10),VLOOKUP(W40,[2]Лист1!$J$5:$K$75,2),IF(AND($H40="ж",$J40=11),VLOOKUP(W40,[2]Лист1!$AD$5:$AE$75,2),IF(AND($H40="ж",$J40=12),VLOOKUP(W40,[2]Лист1!$AW$5:$AX$75,2),IF(AND($H40="ж",$J40=13),VLOOKUP(W40,[2]Лист1!$BP$5:$BQ$75,2))))))))))-1)</f>
        <v>19</v>
      </c>
      <c r="Y40" s="97">
        <f t="shared" si="6"/>
        <v>103</v>
      </c>
      <c r="Z40" s="171"/>
      <c r="AB40" t="str">
        <f t="shared" si="7"/>
        <v>4</v>
      </c>
      <c r="AC40" t="str">
        <f t="shared" si="8"/>
        <v>534</v>
      </c>
      <c r="AD40" t="str">
        <f t="shared" si="9"/>
        <v>53</v>
      </c>
      <c r="AE40" t="str">
        <f t="shared" si="10"/>
        <v>4</v>
      </c>
    </row>
    <row r="41" spans="1:31" ht="23.45" customHeight="1" thickBot="1" x14ac:dyDescent="0.45">
      <c r="A41" s="93"/>
      <c r="B41" s="100">
        <v>5</v>
      </c>
      <c r="C41" s="93" t="s">
        <v>187</v>
      </c>
      <c r="D41" s="93" t="s">
        <v>302</v>
      </c>
      <c r="E41" s="93" t="s">
        <v>36</v>
      </c>
      <c r="F41" s="93" t="s">
        <v>52</v>
      </c>
      <c r="G41" s="64" t="str">
        <f t="shared" si="4"/>
        <v>Ядне Александр</v>
      </c>
      <c r="H41" s="95" t="s">
        <v>16</v>
      </c>
      <c r="I41" s="104">
        <v>40683</v>
      </c>
      <c r="J41" s="95">
        <f t="shared" si="5"/>
        <v>11</v>
      </c>
      <c r="K41" s="103">
        <v>178</v>
      </c>
      <c r="L41" s="98">
        <f>IF(K41&lt;100,0,IF(K41="",0,IF(AND($H41="м",J41=10),VLOOKUP(K41,[2]Лист1!$C$5:$I$74,7),IF(AND($H41="м",J41=11),VLOOKUP(K41,[2]Лист1!$W$5:$AC$74,7),IF(AND($H41="м",J41=12),VLOOKUP(K41,[2]Лист1!$AP$5:$AV$74,7),IF(AND($H41="м",J41=13),VLOOKUP(K41,[2]Лист1!$BI$5:$BO$74,7),IF(AND($H41="ж",J41=10),VLOOKUP(K41,[2]Лист1!$L$5:$R$74,7),IF(AND($H41="ж",J41=11),VLOOKUP(K41,[2]Лист1!$AF$5:$AL$74,7),IF(AND($H41="ж",J41=12),VLOOKUP(K41,[2]Лист1!$AY$5:$BE$74,7),IF(AND($H41="ж",J41=13),VLOOKUP(K41,[2]Лист1!$BR$5:$BX$74,7)))))))))))</f>
        <v>29</v>
      </c>
      <c r="M41" s="103">
        <v>63</v>
      </c>
      <c r="N41" s="98">
        <f>IF(M41="",0,IF(AND($H41="м",$J41=10),VLOOKUP(M41,[2]Лист1!$E$5:$F$75,2),IF(AND($H41="м",$J41=11),VLOOKUP(M41,[2]Лист1!$Y$5:$Z$75,2),IF(AND($H41="м",$J41=12),VLOOKUP(M41,[2]Лист1!$AR$5:$AS$75,2),IF(AND($H41="м",$J41=13),VLOOKUP(M41,[2]Лист1!$BK$5:$BL$75,2),IF(AND($H41="ж",$J41=10),VLOOKUP(M41,[2]Лист1!$M$5:$N$75,2),IF(AND($H41="ж",$J41=11),VLOOKUP(M41,[2]Лист1!$AH$5:$AI$75,2),IF(AND($H41="ж",$J41=12),VLOOKUP(M41,[2]Лист1!$BA$5:$BB$75,2),IF(AND($H41="ж",$J41=13),VLOOKUP(M41,[2]Лист1!$BT$5:$BU$75,2))))))))))</f>
        <v>14</v>
      </c>
      <c r="O41" s="93">
        <v>28</v>
      </c>
      <c r="P41" s="98">
        <f>IF(O41="",0,IF(AND($H41="м",$J41=10),VLOOKUP(O41,[2]Лист1!$D$5:$I$74,6),IF(AND($H41="м",$J41=11),VLOOKUP(O41,[2]Лист1!$X$5:$AC$74,6),IF(AND($H41="м",$J41=12),VLOOKUP(O41,[2]Лист1!$AQ$5:$AV$74,6),IF(AND($H41="м",$J41=13),VLOOKUP(O41,[2]Лист1!$BO$5:$BBJ$74,6),IF(AND($H41="ж",$J41=10),VLOOKUP(O41,[2]Лист1!$M$5:$R$74,6),IF(AND($H41="ж",$J41=11),VLOOKUP(O41,[2]Лист1!$AG$5:$AL$74,6),IF(AND($H41="ж",$J41=12),VLOOKUP(O41,[2]Лист1!$AZ$5:$BE$74,6),IF(AND($H41="ж",$J41=13),VLOOKUP(O41,[2]Лист1!$BS$5:$BX$74,6))))))))))</f>
        <v>45</v>
      </c>
      <c r="Q41" s="99">
        <v>2</v>
      </c>
      <c r="R41" s="98">
        <f>IFERROR(IF(Q41="",0,IF(AND($H41="м",$J41=10),VLOOKUP(Q41,[2]Лист1!$G$5:$I$74,3),IF(AND($H41="м",$J41=11),VLOOKUP(Q41,[2]Лист1!$AA$5:$AC$74,3),IF(AND($H41="м",$J41=12),VLOOKUP(Q41,[2]Лист1!$AT$5:$AV$74,3),IF(AND($H41="м",$J41=13),VLOOKUP(Q41,[2]Лист1!$BM$5:$BBJ$74,3),IF(AND($H41="ж",$J41=10),VLOOKUP(Q41,[2]Лист1!$P$5:$R$74,3),IF(AND($H41="ж",$J41=11),VLOOKUP(Q41,[2]Лист1!$AJ$5:$AL$74,3),IF(AND($H41="ж",$J41=12),VLOOKUP(Q41,[2]Лист1!$BC$5:$BE$74,3),IF(AND($H41="ж",$J41=13),VLOOKUP(Q41,[2]Лист1!$BM$5:$BX$74,3)))))))))),0)</f>
        <v>15</v>
      </c>
      <c r="S41" s="99">
        <v>6</v>
      </c>
      <c r="T41" s="98">
        <f>IFERROR(IF(S41="",0,IF(AND($H41="м",$J41=10),VLOOKUP(S41,[2]Лист1!$H$5:$I$74,2),IF(AND($H41="м",$J41=11),VLOOKUP(S41,[2]Лист1!$AB$5:$AC$74,2),IF(AND($H41="м",$J41=12),VLOOKUP(S41,[2]Лист1!$AU$5:$AV$74,2),IF(AND($H41="м",$J41=13),VLOOKUP(S41,[2]Лист1!$BN$5:$BBJ$74,2),IF(AND($H41="ж",$J41=10),VLOOKUP(S41,[2]Лист1!$P$5:$R$74,3),IF(AND($H41="ж",$J41=11),VLOOKUP(S41,[2]Лист1!$AJ$5:$AL$74,3),IF(AND($H41="ж",$J41=12),VLOOKUP(S41,[2]Лист1!$BC$5:$BE$74,3),IF(AND($H41="ж",$J41=13),VLOOKUP(S41,[2]Лист1!$BM$5:$BX$74,3)))))))))),0)</f>
        <v>33</v>
      </c>
      <c r="U41" s="99"/>
      <c r="V41" s="98">
        <f>IFERROR(IF(U41="",0,IF(AND($H41="м",$J41=10),VLOOKUP(U41,[2]Лист1!$H$5:$I$74,2),IF(AND($H41="м",$J41=11),VLOOKUP(U41,[2]Лист1!$AB$5:$AC$74,2),IF(AND($H41="м",$J41=12),VLOOKUP(U41,[2]Лист1!$AU$5:$AV$74,2),IF(AND($H41="м",$J41=13),VLOOKUP(U41,[2]Лист1!$BN$5:$BBJ$74,2),IF(AND($H41="ж",$J41=10),VLOOKUP(U41,[2]Лист1!$Q$5:$R$74,2),IF(AND($H41="ж",$J41=11),VLOOKUP(U41,[2]Лист1!$AK$5:$AL$74,2),IF(AND($H41="ж",$J41=12),VLOOKUP(U41,[2]Лист1!$BD$5:$BE$74,2),IF(AND($H41="ж",$J41=13),VLOOKUP(U41,[2]Лист1!$BW$5:$BX$74,2)))))))))),0)</f>
        <v>0</v>
      </c>
      <c r="W41" s="103">
        <v>4426</v>
      </c>
      <c r="X41" s="98">
        <f>IFERROR(IF(W41="",0,IF(AND($H41="м",$J41=10),VLOOKUP(W41,[2]Лист1!$A$5:$B$75,2,FALSE),IF(AND($H41="м",$J41=11),VLOOKUP(W41,[2]Лист1!$U$5:$V$75,2,FALSE),IF(AND($H41="м",$J41=12),VLOOKUP(W41,[2]Лист1!$AN$5:$AO$75,2,FALSE),IF(AND($H41="м",$J41=13),VLOOKUP(W41,[2]Лист1!$BG$5:$BH$75,2,FALSE),IF(AND($H41="ж",$J41=10),VLOOKUP(W41,[2]Лист1!$J$5:$K$75,2,FALSE),IF(AND($H41="ж",$J41=11),VLOOKUP(W41,[2]Лист1!$AD$5:$AE$75,2,FALSE),IF(AND($H41="ж",$J41=12),VLOOKUP(W41,[2]Лист1!$AW$5:$AX$75,2,FALSE),IF(AND($H41="ж",$J41=13),VLOOKUP(W41,[2]Лист1!$BP$5:$BQ$75,2,FALSE)))))))))),IF(W41="",0,IF(AND($H41="м",$J41=10),VLOOKUP(W41,[2]Лист1!$A$5:$B$75,2),IF(AND($H41="м",$J41=11),VLOOKUP(W41,[2]Лист1!$U$5:$V$75,2),IF(AND($H41="м",$J41=12),VLOOKUP(W41,[2]Лист1!$AN$5:$AO$75,2),IF(AND($H41="м",$J41=13),VLOOKUP(W41,[2]Лист1!$BG$5:$BH$75,2),IF(AND($H41="ж",$J41=10),VLOOKUP(W41,[2]Лист1!$J$5:$K$75,2),IF(AND($H41="ж",$J41=11),VLOOKUP(W41,[2]Лист1!$AD$5:$AE$75,2),IF(AND($H41="ж",$J41=12),VLOOKUP(W41,[2]Лист1!$AW$5:$AX$75,2),IF(AND($H41="ж",$J41=13),VLOOKUP(W41,[2]Лист1!$BP$5:$BQ$75,2))))))))))-1)</f>
        <v>28</v>
      </c>
      <c r="Y41" s="97">
        <f t="shared" si="6"/>
        <v>164</v>
      </c>
      <c r="Z41" s="171"/>
      <c r="AB41" t="str">
        <f t="shared" si="7"/>
        <v>4</v>
      </c>
      <c r="AC41" t="str">
        <f t="shared" si="8"/>
        <v>426</v>
      </c>
      <c r="AD41" t="str">
        <f t="shared" si="9"/>
        <v>42</v>
      </c>
      <c r="AE41" t="str">
        <f t="shared" si="10"/>
        <v>6</v>
      </c>
    </row>
    <row r="42" spans="1:31" ht="23.45" customHeight="1" thickBot="1" x14ac:dyDescent="0.45">
      <c r="A42" s="93"/>
      <c r="B42" s="100">
        <v>6</v>
      </c>
      <c r="C42" s="93" t="s">
        <v>188</v>
      </c>
      <c r="D42" s="93" t="s">
        <v>303</v>
      </c>
      <c r="E42" s="93" t="s">
        <v>89</v>
      </c>
      <c r="F42" s="93" t="s">
        <v>43</v>
      </c>
      <c r="G42" s="64" t="str">
        <f t="shared" si="4"/>
        <v>Манилов Никита</v>
      </c>
      <c r="H42" s="95" t="s">
        <v>16</v>
      </c>
      <c r="I42" s="105">
        <v>40702</v>
      </c>
      <c r="J42" s="95">
        <f t="shared" si="5"/>
        <v>11</v>
      </c>
      <c r="K42" s="93">
        <v>182</v>
      </c>
      <c r="L42" s="98">
        <f>IF(K42&lt;100,0,IF(K42="",0,IF(AND($H42="м",J42=10),VLOOKUP(K42,[2]Лист1!$C$5:$I$74,7),IF(AND($H42="м",J42=11),VLOOKUP(K42,[2]Лист1!$W$5:$AC$74,7),IF(AND($H42="м",J42=12),VLOOKUP(K42,[2]Лист1!$AP$5:$AV$74,7),IF(AND($H42="м",J42=13),VLOOKUP(K42,[2]Лист1!$BI$5:$BO$74,7),IF(AND($H42="ж",J42=10),VLOOKUP(K42,[2]Лист1!$L$5:$R$74,7),IF(AND($H42="ж",J42=11),VLOOKUP(K42,[2]Лист1!$AF$5:$AL$74,7),IF(AND($H42="ж",J42=12),VLOOKUP(K42,[2]Лист1!$AY$5:$BE$74,7),IF(AND($H42="ж",J42=13),VLOOKUP(K42,[2]Лист1!$BR$5:$BX$74,7)))))))))))</f>
        <v>32</v>
      </c>
      <c r="M42" s="103">
        <v>55</v>
      </c>
      <c r="N42" s="98">
        <f>IF(M42="",0,IF(AND($H42="м",$J42=10),VLOOKUP(M42,[2]Лист1!$E$5:$F$75,2),IF(AND($H42="м",$J42=11),VLOOKUP(M42,[2]Лист1!$Y$5:$Z$75,2),IF(AND($H42="м",$J42=12),VLOOKUP(M42,[2]Лист1!$AR$5:$AS$75,2),IF(AND($H42="м",$J42=13),VLOOKUP(M42,[2]Лист1!$BK$5:$BL$75,2),IF(AND($H42="ж",$J42=10),VLOOKUP(M42,[2]Лист1!$M$5:$N$75,2),IF(AND($H42="ж",$J42=11),VLOOKUP(M42,[2]Лист1!$AH$5:$AI$75,2),IF(AND($H42="ж",$J42=12),VLOOKUP(M42,[2]Лист1!$BA$5:$BB$75,2),IF(AND($H42="ж",$J42=13),VLOOKUP(M42,[2]Лист1!$BT$5:$BU$75,2))))))))))</f>
        <v>40</v>
      </c>
      <c r="O42" s="93">
        <v>32</v>
      </c>
      <c r="P42" s="98">
        <f>IF(O42="",0,IF(AND($H42="м",$J42=10),VLOOKUP(O42,[2]Лист1!$D$5:$I$74,6),IF(AND($H42="м",$J42=11),VLOOKUP(O42,[2]Лист1!$X$5:$AC$74,6),IF(AND($H42="м",$J42=12),VLOOKUP(O42,[2]Лист1!$AQ$5:$AV$74,6),IF(AND($H42="м",$J42=13),VLOOKUP(O42,[2]Лист1!$BO$5:$BBJ$74,6),IF(AND($H42="ж",$J42=10),VLOOKUP(O42,[2]Лист1!$M$5:$R$74,6),IF(AND($H42="ж",$J42=11),VLOOKUP(O42,[2]Лист1!$AG$5:$AL$74,6),IF(AND($H42="ж",$J42=12),VLOOKUP(O42,[2]Лист1!$AZ$5:$BE$74,6),IF(AND($H42="ж",$J42=13),VLOOKUP(O42,[2]Лист1!$BS$5:$BX$74,6))))))))))</f>
        <v>54</v>
      </c>
      <c r="Q42" s="99">
        <v>3</v>
      </c>
      <c r="R42" s="98">
        <f>IFERROR(IF(Q42="",0,IF(AND($H42="м",$J42=10),VLOOKUP(Q42,[2]Лист1!$G$5:$I$74,3),IF(AND($H42="м",$J42=11),VLOOKUP(Q42,[2]Лист1!$AA$5:$AC$74,3),IF(AND($H42="м",$J42=12),VLOOKUP(Q42,[2]Лист1!$AT$5:$AV$74,3),IF(AND($H42="м",$J42=13),VLOOKUP(Q42,[2]Лист1!$BM$5:$BBJ$74,3),IF(AND($H42="ж",$J42=10),VLOOKUP(Q42,[2]Лист1!$P$5:$R$74,3),IF(AND($H42="ж",$J42=11),VLOOKUP(Q42,[2]Лист1!$AJ$5:$AL$74,3),IF(AND($H42="ж",$J42=12),VLOOKUP(Q42,[2]Лист1!$BC$5:$BE$74,3),IF(AND($H42="ж",$J42=13),VLOOKUP(Q42,[2]Лист1!$BM$5:$BX$74,3)))))))))),0)</f>
        <v>18</v>
      </c>
      <c r="S42" s="99">
        <v>8</v>
      </c>
      <c r="T42" s="98">
        <f>IFERROR(IF(S42="",0,IF(AND($H42="м",$J42=10),VLOOKUP(S42,[2]Лист1!$H$5:$I$74,2),IF(AND($H42="м",$J42=11),VLOOKUP(S42,[2]Лист1!$AB$5:$AC$74,2),IF(AND($H42="м",$J42=12),VLOOKUP(S42,[2]Лист1!$AU$5:$AV$74,2),IF(AND($H42="м",$J42=13),VLOOKUP(S42,[2]Лист1!$BN$5:$BBJ$74,2),IF(AND($H42="ж",$J42=10),VLOOKUP(S42,[2]Лист1!$P$5:$R$74,3),IF(AND($H42="ж",$J42=11),VLOOKUP(S42,[2]Лист1!$AJ$5:$AL$74,3),IF(AND($H42="ж",$J42=12),VLOOKUP(S42,[2]Лист1!$BC$5:$BE$74,3),IF(AND($H42="ж",$J42=13),VLOOKUP(S42,[2]Лист1!$BM$5:$BX$74,3)))))))))),0)</f>
        <v>44</v>
      </c>
      <c r="U42" s="99"/>
      <c r="V42" s="98">
        <f>IFERROR(IF(U42="",0,IF(AND($H42="м",$J42=10),VLOOKUP(U42,[2]Лист1!$H$5:$I$74,2),IF(AND($H42="м",$J42=11),VLOOKUP(U42,[2]Лист1!$AB$5:$AC$74,2),IF(AND($H42="м",$J42=12),VLOOKUP(U42,[2]Лист1!$AU$5:$AV$74,2),IF(AND($H42="м",$J42=13),VLOOKUP(U42,[2]Лист1!$BN$5:$BBJ$74,2),IF(AND($H42="ж",$J42=10),VLOOKUP(U42,[2]Лист1!$Q$5:$R$74,2),IF(AND($H42="ж",$J42=11),VLOOKUP(U42,[2]Лист1!$AK$5:$AL$74,2),IF(AND($H42="ж",$J42=12),VLOOKUP(U42,[2]Лист1!$BD$5:$BE$74,2),IF(AND($H42="ж",$J42=13),VLOOKUP(U42,[2]Лист1!$BW$5:$BX$74,2)))))))))),0)</f>
        <v>0</v>
      </c>
      <c r="W42" s="103">
        <v>4486</v>
      </c>
      <c r="X42" s="98">
        <f>IFERROR(IF(W42="",0,IF(AND($H42="м",$J42=10),VLOOKUP(W42,[2]Лист1!$A$5:$B$75,2,FALSE),IF(AND($H42="м",$J42=11),VLOOKUP(W42,[2]Лист1!$U$5:$V$75,2,FALSE),IF(AND($H42="м",$J42=12),VLOOKUP(W42,[2]Лист1!$AN$5:$AO$75,2,FALSE),IF(AND($H42="м",$J42=13),VLOOKUP(W42,[2]Лист1!$BG$5:$BH$75,2,FALSE),IF(AND($H42="ж",$J42=10),VLOOKUP(W42,[2]Лист1!$J$5:$K$75,2,FALSE),IF(AND($H42="ж",$J42=11),VLOOKUP(W42,[2]Лист1!$AD$5:$AE$75,2,FALSE),IF(AND($H42="ж",$J42=12),VLOOKUP(W42,[2]Лист1!$AW$5:$AX$75,2,FALSE),IF(AND($H42="ж",$J42=13),VLOOKUP(W42,[2]Лист1!$BP$5:$BQ$75,2,FALSE)))))))))),IF(W42="",0,IF(AND($H42="м",$J42=10),VLOOKUP(W42,[2]Лист1!$A$5:$B$75,2),IF(AND($H42="м",$J42=11),VLOOKUP(W42,[2]Лист1!$U$5:$V$75,2),IF(AND($H42="м",$J42=12),VLOOKUP(W42,[2]Лист1!$AN$5:$AO$75,2),IF(AND($H42="м",$J42=13),VLOOKUP(W42,[2]Лист1!$BG$5:$BH$75,2),IF(AND($H42="ж",$J42=10),VLOOKUP(W42,[2]Лист1!$J$5:$K$75,2),IF(AND($H42="ж",$J42=11),VLOOKUP(W42,[2]Лист1!$AD$5:$AE$75,2),IF(AND($H42="ж",$J42=12),VLOOKUP(W42,[2]Лист1!$AW$5:$AX$75,2),IF(AND($H42="ж",$J42=13),VLOOKUP(W42,[2]Лист1!$BP$5:$BQ$75,2))))))))))-1)</f>
        <v>26</v>
      </c>
      <c r="Y42" s="97">
        <f t="shared" si="6"/>
        <v>214</v>
      </c>
      <c r="Z42" s="171"/>
      <c r="AB42" t="str">
        <f t="shared" si="7"/>
        <v>4</v>
      </c>
      <c r="AC42" t="str">
        <f t="shared" si="8"/>
        <v>486</v>
      </c>
      <c r="AD42" t="str">
        <f t="shared" si="9"/>
        <v>48</v>
      </c>
      <c r="AE42" t="str">
        <f t="shared" si="10"/>
        <v>6</v>
      </c>
    </row>
    <row r="43" spans="1:31" ht="23.45" customHeight="1" thickBot="1" x14ac:dyDescent="0.45">
      <c r="A43" s="93"/>
      <c r="B43" s="94">
        <v>7</v>
      </c>
      <c r="C43" s="93" t="s">
        <v>189</v>
      </c>
      <c r="D43" s="93" t="s">
        <v>304</v>
      </c>
      <c r="E43" s="93" t="s">
        <v>36</v>
      </c>
      <c r="F43" s="93" t="s">
        <v>236</v>
      </c>
      <c r="G43" s="64" t="s">
        <v>398</v>
      </c>
      <c r="H43" s="95" t="s">
        <v>16</v>
      </c>
      <c r="I43" s="105">
        <v>40848</v>
      </c>
      <c r="J43" s="95">
        <f t="shared" si="5"/>
        <v>11</v>
      </c>
      <c r="K43" s="93">
        <v>158</v>
      </c>
      <c r="L43" s="98">
        <f>IF(K43&lt;100,0,IF(K43="",0,IF(AND($H43="м",J43=10),VLOOKUP(K43,[2]Лист1!$C$5:$I$74,7),IF(AND($H43="м",J43=11),VLOOKUP(K43,[2]Лист1!$W$5:$AC$74,7),IF(AND($H43="м",J43=12),VLOOKUP(K43,[2]Лист1!$AP$5:$AV$74,7),IF(AND($H43="м",J43=13),VLOOKUP(K43,[2]Лист1!$BI$5:$BO$74,7),IF(AND($H43="ж",J43=10),VLOOKUP(K43,[2]Лист1!$L$5:$R$74,7),IF(AND($H43="ж",J43=11),VLOOKUP(K43,[2]Лист1!$AF$5:$AL$74,7),IF(AND($H43="ж",J43=12),VLOOKUP(K43,[2]Лист1!$AY$5:$BE$74,7),IF(AND($H43="ж",J43=13),VLOOKUP(K43,[2]Лист1!$BR$5:$BX$74,7)))))))))))</f>
        <v>19</v>
      </c>
      <c r="M43" s="103">
        <v>61</v>
      </c>
      <c r="N43" s="98">
        <f>IF(M43="",0,IF(AND($H43="м",$J43=10),VLOOKUP(M43,[2]Лист1!$E$5:$F$75,2),IF(AND($H43="м",$J43=11),VLOOKUP(M43,[2]Лист1!$Y$5:$Z$75,2),IF(AND($H43="м",$J43=12),VLOOKUP(M43,[2]Лист1!$AR$5:$AS$75,2),IF(AND($H43="м",$J43=13),VLOOKUP(M43,[2]Лист1!$BK$5:$BL$75,2),IF(AND($H43="ж",$J43=10),VLOOKUP(M43,[2]Лист1!$M$5:$N$75,2),IF(AND($H43="ж",$J43=11),VLOOKUP(M43,[2]Лист1!$AH$5:$AI$75,2),IF(AND($H43="ж",$J43=12),VLOOKUP(M43,[2]Лист1!$BA$5:$BB$75,2),IF(AND($H43="ж",$J43=13),VLOOKUP(M43,[2]Лист1!$BT$5:$BU$75,2))))))))))</f>
        <v>20</v>
      </c>
      <c r="O43" s="93">
        <v>26</v>
      </c>
      <c r="P43" s="98">
        <f>IF(O43="",0,IF(AND($H43="м",$J43=10),VLOOKUP(O43,[2]Лист1!$D$5:$I$74,6),IF(AND($H43="м",$J43=11),VLOOKUP(O43,[2]Лист1!$X$5:$AC$74,6),IF(AND($H43="м",$J43=12),VLOOKUP(O43,[2]Лист1!$AQ$5:$AV$74,6),IF(AND($H43="м",$J43=13),VLOOKUP(O43,[2]Лист1!$BO$5:$BBJ$74,6),IF(AND($H43="ж",$J43=10),VLOOKUP(O43,[2]Лист1!$M$5:$R$74,6),IF(AND($H43="ж",$J43=11),VLOOKUP(O43,[2]Лист1!$AG$5:$AL$74,6),IF(AND($H43="ж",$J43=12),VLOOKUP(O43,[2]Лист1!$AZ$5:$BE$74,6),IF(AND($H43="ж",$J43=13),VLOOKUP(O43,[2]Лист1!$BS$5:$BX$74,6))))))))))</f>
        <v>41</v>
      </c>
      <c r="Q43" s="99" t="s">
        <v>401</v>
      </c>
      <c r="R43" s="98">
        <v>0</v>
      </c>
      <c r="S43" s="99">
        <v>2</v>
      </c>
      <c r="T43" s="98">
        <f>IFERROR(IF(S43="",0,IF(AND($H43="м",$J43=10),VLOOKUP(S43,[2]Лист1!$H$5:$I$74,2),IF(AND($H43="м",$J43=11),VLOOKUP(S43,[2]Лист1!$AB$5:$AC$74,2),IF(AND($H43="м",$J43=12),VLOOKUP(S43,[2]Лист1!$AU$5:$AV$74,2),IF(AND($H43="м",$J43=13),VLOOKUP(S43,[2]Лист1!$BN$5:$BBJ$74,2),IF(AND($H43="ж",$J43=10),VLOOKUP(S43,[2]Лист1!$P$5:$R$74,3),IF(AND($H43="ж",$J43=11),VLOOKUP(S43,[2]Лист1!$AJ$5:$AL$74,3),IF(AND($H43="ж",$J43=12),VLOOKUP(S43,[2]Лист1!$BC$5:$BE$74,3),IF(AND($H43="ж",$J43=13),VLOOKUP(S43,[2]Лист1!$BM$5:$BX$74,3)))))))))),0)</f>
        <v>17</v>
      </c>
      <c r="U43" s="99"/>
      <c r="V43" s="98">
        <f>IFERROR(IF(U43="",0,IF(AND($H43="м",$J43=10),VLOOKUP(U43,[2]Лист1!$H$5:$I$74,2),IF(AND($H43="м",$J43=11),VLOOKUP(U43,[2]Лист1!$AB$5:$AC$74,2),IF(AND($H43="м",$J43=12),VLOOKUP(U43,[2]Лист1!$AU$5:$AV$74,2),IF(AND($H43="м",$J43=13),VLOOKUP(U43,[2]Лист1!$BN$5:$BBJ$74,2),IF(AND($H43="ж",$J43=10),VLOOKUP(U43,[2]Лист1!$Q$5:$R$74,2),IF(AND($H43="ж",$J43=11),VLOOKUP(U43,[2]Лист1!$AK$5:$AL$74,2),IF(AND($H43="ж",$J43=12),VLOOKUP(U43,[2]Лист1!$BD$5:$BE$74,2),IF(AND($H43="ж",$J43=13),VLOOKUP(U43,[2]Лист1!$BW$5:$BX$74,2)))))))))),0)</f>
        <v>0</v>
      </c>
      <c r="W43" s="103">
        <v>4519</v>
      </c>
      <c r="X43" s="98">
        <f>IFERROR(IF(W43="",0,IF(AND($H43="м",$J43=10),VLOOKUP(W43,[2]Лист1!$A$5:$B$75,2,FALSE),IF(AND($H43="м",$J43=11),VLOOKUP(W43,[2]Лист1!$U$5:$V$75,2,FALSE),IF(AND($H43="м",$J43=12),VLOOKUP(W43,[2]Лист1!$AN$5:$AO$75,2,FALSE),IF(AND($H43="м",$J43=13),VLOOKUP(W43,[2]Лист1!$BG$5:$BH$75,2,FALSE),IF(AND($H43="ж",$J43=10),VLOOKUP(W43,[2]Лист1!$J$5:$K$75,2,FALSE),IF(AND($H43="ж",$J43=11),VLOOKUP(W43,[2]Лист1!$AD$5:$AE$75,2,FALSE),IF(AND($H43="ж",$J43=12),VLOOKUP(W43,[2]Лист1!$AW$5:$AX$75,2,FALSE),IF(AND($H43="ж",$J43=13),VLOOKUP(W43,[2]Лист1!$BP$5:$BQ$75,2,FALSE)))))))))),IF(W43="",0,IF(AND($H43="м",$J43=10),VLOOKUP(W43,[2]Лист1!$A$5:$B$75,2),IF(AND($H43="м",$J43=11),VLOOKUP(W43,[2]Лист1!$U$5:$V$75,2),IF(AND($H43="м",$J43=12),VLOOKUP(W43,[2]Лист1!$AN$5:$AO$75,2),IF(AND($H43="м",$J43=13),VLOOKUP(W43,[2]Лист1!$BG$5:$BH$75,2),IF(AND($H43="ж",$J43=10),VLOOKUP(W43,[2]Лист1!$J$5:$K$75,2),IF(AND($H43="ж",$J43=11),VLOOKUP(W43,[2]Лист1!$AD$5:$AE$75,2),IF(AND($H43="ж",$J43=12),VLOOKUP(W43,[2]Лист1!$AW$5:$AX$75,2),IF(AND($H43="ж",$J43=13),VLOOKUP(W43,[2]Лист1!$BP$5:$BQ$75,2))))))))))-1)</f>
        <v>25</v>
      </c>
      <c r="Y43" s="97">
        <f t="shared" si="6"/>
        <v>122</v>
      </c>
      <c r="Z43" s="171"/>
      <c r="AB43" t="str">
        <f t="shared" si="7"/>
        <v>4</v>
      </c>
      <c r="AC43" t="str">
        <f t="shared" si="8"/>
        <v>519</v>
      </c>
      <c r="AD43" t="str">
        <f t="shared" si="9"/>
        <v>51</v>
      </c>
      <c r="AE43" t="str">
        <f t="shared" si="10"/>
        <v>9</v>
      </c>
    </row>
    <row r="44" spans="1:31" ht="23.45" customHeight="1" thickBot="1" x14ac:dyDescent="0.45">
      <c r="A44" s="93"/>
      <c r="B44" s="100">
        <v>8</v>
      </c>
      <c r="C44" s="93" t="s">
        <v>190</v>
      </c>
      <c r="D44" s="93" t="s">
        <v>305</v>
      </c>
      <c r="E44" s="93" t="s">
        <v>306</v>
      </c>
      <c r="F44" s="93" t="s">
        <v>307</v>
      </c>
      <c r="G44" s="64" t="s">
        <v>399</v>
      </c>
      <c r="H44" s="95" t="s">
        <v>16</v>
      </c>
      <c r="I44" s="105">
        <v>40588</v>
      </c>
      <c r="J44" s="95">
        <f t="shared" si="5"/>
        <v>12</v>
      </c>
      <c r="K44" s="103">
        <v>183</v>
      </c>
      <c r="L44" s="98">
        <f>IF(K44&lt;100,0,IF(K44="",0,IF(AND($H44="м",J44=10),VLOOKUP(K44,[2]Лист1!$C$5:$I$74,7),IF(AND($H44="м",J44=11),VLOOKUP(K44,[2]Лист1!$W$5:$AC$74,7),IF(AND($H44="м",J44=12),VLOOKUP(K44,[2]Лист1!$AP$5:$AV$74,7),IF(AND($H44="м",J44=13),VLOOKUP(K44,[2]Лист1!$BI$5:$BO$74,7),IF(AND($H44="ж",J44=10),VLOOKUP(K44,[2]Лист1!$L$5:$R$74,7),IF(AND($H44="ж",J44=11),VLOOKUP(K44,[2]Лист1!$AF$5:$AL$74,7),IF(AND($H44="ж",J44=12),VLOOKUP(K44,[2]Лист1!$AY$5:$BE$74,7),IF(AND($H44="ж",J44=13),VLOOKUP(K44,[2]Лист1!$BR$5:$BX$74,7)))))))))))</f>
        <v>26</v>
      </c>
      <c r="M44" s="103">
        <v>59</v>
      </c>
      <c r="N44" s="98">
        <f>IF(M44="",0,IF(AND($H44="м",$J44=10),VLOOKUP(M44,[2]Лист1!$E$5:$F$75,2),IF(AND($H44="м",$J44=11),VLOOKUP(M44,[2]Лист1!$Y$5:$Z$75,2),IF(AND($H44="м",$J44=12),VLOOKUP(M44,[2]Лист1!$AR$5:$AS$75,2),IF(AND($H44="м",$J44=13),VLOOKUP(M44,[2]Лист1!$BK$5:$BL$75,2),IF(AND($H44="ж",$J44=10),VLOOKUP(M44,[2]Лист1!$M$5:$N$75,2),IF(AND($H44="ж",$J44=11),VLOOKUP(M44,[2]Лист1!$AH$5:$AI$75,2),IF(AND($H44="ж",$J44=12),VLOOKUP(M44,[2]Лист1!$BA$5:$BB$75,2),IF(AND($H44="ж",$J44=13),VLOOKUP(M44,[2]Лист1!$BT$5:$BU$75,2))))))))))</f>
        <v>15</v>
      </c>
      <c r="O44" s="93">
        <v>37</v>
      </c>
      <c r="P44" s="98">
        <f>IF(O44="",0,IF(AND($H44="м",$J44=10),VLOOKUP(O44,[2]Лист1!$D$5:$I$74,6),IF(AND($H44="м",$J44=11),VLOOKUP(O44,[2]Лист1!$X$5:$AC$74,6),IF(AND($H44="м",$J44=12),VLOOKUP(O44,[2]Лист1!$AQ$5:$AV$74,6),IF(AND($H44="м",$J44=13),VLOOKUP(O44,[2]Лист1!$BO$5:$BBJ$74,6),IF(AND($H44="ж",$J44=10),VLOOKUP(O44,[2]Лист1!$M$5:$R$74,6),IF(AND($H44="ж",$J44=11),VLOOKUP(O44,[2]Лист1!$AG$5:$AL$74,6),IF(AND($H44="ж",$J44=12),VLOOKUP(O44,[2]Лист1!$AZ$5:$BE$74,6),IF(AND($H44="ж",$J44=13),VLOOKUP(O44,[2]Лист1!$BS$5:$BX$74,6))))))))))</f>
        <v>60</v>
      </c>
      <c r="Q44" s="99"/>
      <c r="R44" s="98">
        <v>1</v>
      </c>
      <c r="S44" s="99">
        <v>13</v>
      </c>
      <c r="T44" s="98">
        <f>IFERROR(IF(S44="",0,IF(AND($H44="м",$J44=10),VLOOKUP(S44,[2]Лист1!$H$5:$I$74,2),IF(AND($H44="м",$J44=11),VLOOKUP(S44,[2]Лист1!$AB$5:$AC$74,2),IF(AND($H44="м",$J44=12),VLOOKUP(S44,[2]Лист1!$AU$5:$AV$74,2),IF(AND($H44="м",$J44=13),VLOOKUP(S44,[2]Лист1!$BN$5:$BBJ$74,2),IF(AND($H44="ж",$J44=10),VLOOKUP(S44,[2]Лист1!$P$5:$R$74,3),IF(AND($H44="ж",$J44=11),VLOOKUP(S44,[2]Лист1!$AJ$5:$AL$74,3),IF(AND($H44="ж",$J44=12),VLOOKUP(S44,[2]Лист1!$BC$5:$BE$74,3),IF(AND($H44="ж",$J44=13),VLOOKUP(S44,[2]Лист1!$BM$5:$BX$74,3)))))))))),0)</f>
        <v>57</v>
      </c>
      <c r="U44" s="99"/>
      <c r="V44" s="98">
        <f>IFERROR(IF(U44="",0,IF(AND($H44="м",$J44=10),VLOOKUP(U44,[2]Лист1!$H$5:$I$74,2),IF(AND($H44="м",$J44=11),VLOOKUP(U44,[2]Лист1!$AB$5:$AC$74,2),IF(AND($H44="м",$J44=12),VLOOKUP(U44,[2]Лист1!$AU$5:$AV$74,2),IF(AND($H44="м",$J44=13),VLOOKUP(U44,[2]Лист1!$BN$5:$BBJ$74,2),IF(AND($H44="ж",$J44=10),VLOOKUP(U44,[2]Лист1!$Q$5:$R$74,2),IF(AND($H44="ж",$J44=11),VLOOKUP(U44,[2]Лист1!$AK$5:$AL$74,2),IF(AND($H44="ж",$J44=12),VLOOKUP(U44,[2]Лист1!$BD$5:$BE$74,2),IF(AND($H44="ж",$J44=13),VLOOKUP(U44,[2]Лист1!$BW$5:$BX$74,2)))))))))),0)</f>
        <v>0</v>
      </c>
      <c r="W44" s="103">
        <v>5255</v>
      </c>
      <c r="X44" s="98">
        <f>IFERROR(IF(W44="",0,IF(AND($H44="м",$J44=10),VLOOKUP(W44,[2]Лист1!$A$5:$B$75,2,FALSE),IF(AND($H44="м",$J44=11),VLOOKUP(W44,[2]Лист1!$U$5:$V$75,2,FALSE),IF(AND($H44="м",$J44=12),VLOOKUP(W44,[2]Лист1!$AN$5:$AO$75,2,FALSE),IF(AND($H44="м",$J44=13),VLOOKUP(W44,[2]Лист1!$BG$5:$BH$75,2,FALSE),IF(AND($H44="ж",$J44=10),VLOOKUP(W44,[2]Лист1!$J$5:$K$75,2,FALSE),IF(AND($H44="ж",$J44=11),VLOOKUP(W44,[2]Лист1!$AD$5:$AE$75,2,FALSE),IF(AND($H44="ж",$J44=12),VLOOKUP(W44,[2]Лист1!$AW$5:$AX$75,2,FALSE),IF(AND($H44="ж",$J44=13),VLOOKUP(W44,[2]Лист1!$BP$5:$BQ$75,2,FALSE)))))))))),IF(W44="",0,IF(AND($H44="м",$J44=10),VLOOKUP(W44,[2]Лист1!$A$5:$B$75,2),IF(AND($H44="м",$J44=11),VLOOKUP(W44,[2]Лист1!$U$5:$V$75,2),IF(AND($H44="м",$J44=12),VLOOKUP(W44,[2]Лист1!$AN$5:$AO$75,2),IF(AND($H44="м",$J44=13),VLOOKUP(W44,[2]Лист1!$BG$5:$BH$75,2),IF(AND($H44="ж",$J44=10),VLOOKUP(W44,[2]Лист1!$J$5:$K$75,2),IF(AND($H44="ж",$J44=11),VLOOKUP(W44,[2]Лист1!$AD$5:$AE$75,2),IF(AND($H44="ж",$J44=12),VLOOKUP(W44,[2]Лист1!$AW$5:$AX$75,2),IF(AND($H44="ж",$J44=13),VLOOKUP(W44,[2]Лист1!$BP$5:$BQ$75,2))))))))))-1)</f>
        <v>11</v>
      </c>
      <c r="Y44" s="97">
        <f t="shared" si="6"/>
        <v>170</v>
      </c>
      <c r="Z44" s="171"/>
      <c r="AB44" t="str">
        <f t="shared" si="7"/>
        <v>5</v>
      </c>
      <c r="AC44" t="str">
        <f t="shared" si="8"/>
        <v>255</v>
      </c>
      <c r="AD44" t="str">
        <f t="shared" si="9"/>
        <v>25</v>
      </c>
      <c r="AE44" t="str">
        <f t="shared" si="10"/>
        <v>5</v>
      </c>
    </row>
    <row r="45" spans="1:31" ht="23.45" customHeight="1" thickBot="1" x14ac:dyDescent="0.45">
      <c r="A45" s="93"/>
      <c r="B45" s="100">
        <v>9</v>
      </c>
      <c r="C45" s="93" t="s">
        <v>191</v>
      </c>
      <c r="D45" s="93" t="s">
        <v>308</v>
      </c>
      <c r="E45" s="93" t="s">
        <v>41</v>
      </c>
      <c r="F45" s="93" t="s">
        <v>309</v>
      </c>
      <c r="G45" s="64" t="str">
        <f t="shared" si="4"/>
        <v>Иванова Екатерина</v>
      </c>
      <c r="H45" s="95" t="s">
        <v>15</v>
      </c>
      <c r="I45" s="106">
        <v>40868</v>
      </c>
      <c r="J45" s="95">
        <f t="shared" si="5"/>
        <v>11</v>
      </c>
      <c r="K45" s="103">
        <v>160</v>
      </c>
      <c r="L45" s="98">
        <f>IF(K45&lt;100,0,IF(K45="",0,IF(AND($H45="м",J45=10),VLOOKUP(K45,[2]Лист1!$C$5:$I$74,7),IF(AND($H45="м",J45=11),VLOOKUP(K45,[2]Лист1!$W$5:$AC$74,7),IF(AND($H45="м",J45=12),VLOOKUP(K45,[2]Лист1!$AP$5:$AV$74,7),IF(AND($H45="м",J45=13),VLOOKUP(K45,[2]Лист1!$BI$5:$BO$74,7),IF(AND($H45="ж",J45=10),VLOOKUP(K45,[2]Лист1!$L$5:$R$74,7),IF(AND($H45="ж",J45=11),VLOOKUP(K45,[2]Лист1!$AF$5:$AL$74,7),IF(AND($H45="ж",J45=12),VLOOKUP(K45,[2]Лист1!$AY$5:$BE$74,7),IF(AND($H45="ж",J45=13),VLOOKUP(K45,[2]Лист1!$BR$5:$BX$74,7)))))))))))</f>
        <v>30</v>
      </c>
      <c r="M45" s="103">
        <v>61</v>
      </c>
      <c r="N45" s="98">
        <f>IF(M45="",0,IF(AND($H45="м",$J45=10),VLOOKUP(M45,[2]Лист1!$E$5:$F$75,2),IF(AND($H45="м",$J45=11),VLOOKUP(M45,[2]Лист1!$Y$5:$Z$75,2),IF(AND($H45="м",$J45=12),VLOOKUP(M45,[2]Лист1!$AR$5:$AS$75,2),IF(AND($H45="м",$J45=13),VLOOKUP(M45,[2]Лист1!$BK$5:$BL$75,2),IF(AND($H45="ж",$J45=10),VLOOKUP(M45,[2]Лист1!$M$5:$N$75,2),IF(AND($H45="ж",$J45=11),VLOOKUP(M45,[2]Лист1!$AH$5:$AI$75,2),IF(AND($H45="ж",$J45=12),VLOOKUP(M45,[2]Лист1!$BA$5:$BB$75,2),IF(AND($H45="ж",$J45=13),VLOOKUP(M45,[2]Лист1!$BT$5:$BU$75,2))))))))))</f>
        <v>27</v>
      </c>
      <c r="O45" s="93">
        <v>31</v>
      </c>
      <c r="P45" s="98">
        <f>IF(O45="",0,IF(AND($H45="м",$J45=10),VLOOKUP(O45,[2]Лист1!$D$5:$I$74,6),IF(AND($H45="м",$J45=11),VLOOKUP(O45,[2]Лист1!$X$5:$AC$74,6),IF(AND($H45="м",$J45=12),VLOOKUP(O45,[2]Лист1!$AQ$5:$AV$74,6),IF(AND($H45="м",$J45=13),VLOOKUP(O45,[2]Лист1!$BO$5:$BBJ$74,6),IF(AND($H45="ж",$J45=10),VLOOKUP(O45,[2]Лист1!$M$5:$R$74,6),IF(AND($H45="ж",$J45=11),VLOOKUP(O45,[2]Лист1!$AG$5:$AL$74,6),IF(AND($H45="ж",$J45=12),VLOOKUP(O45,[2]Лист1!$AZ$5:$BE$74,6),IF(AND($H45="ж",$J45=13),VLOOKUP(O45,[2]Лист1!$BS$5:$BX$74,6))))))))))</f>
        <v>58</v>
      </c>
      <c r="Q45" s="99">
        <v>25</v>
      </c>
      <c r="R45" s="98">
        <f>IFERROR(IF(Q45="",0,IF(AND($H45="м",$J45=10),VLOOKUP(Q45,[2]Лист1!$G$5:$I$74,3),IF(AND($H45="м",$J45=11),VLOOKUP(Q45,[2]Лист1!$AA$5:$AC$74,3),IF(AND($H45="м",$J45=12),VLOOKUP(Q45,[2]Лист1!$AT$5:$AV$74,3),IF(AND($H45="м",$J45=13),VLOOKUP(Q45,[2]Лист1!$BM$5:$BBJ$74,3),IF(AND($H45="ж",$J45=10),VLOOKUP(Q45,[2]Лист1!$P$5:$R$74,3),IF(AND($H45="ж",$J45=11),VLOOKUP(Q45,[2]Лист1!$AJ$5:$AL$74,3),IF(AND($H45="ж",$J45=12),VLOOKUP(Q45,[2]Лист1!$BC$5:$BE$74,3),IF(AND($H45="ж",$J45=13),VLOOKUP(Q45,[2]Лист1!$BM$5:$BX$74,3)))))))))),0)</f>
        <v>65</v>
      </c>
      <c r="S45" s="99"/>
      <c r="T45" s="98">
        <f>IFERROR(IF(S45="",0,IF(AND($H45="м",$J45=10),VLOOKUP(S45,[2]Лист1!$H$5:$I$74,2),IF(AND($H45="м",$J45=11),VLOOKUP(S45,[2]Лист1!$AB$5:$AC$74,2),IF(AND($H45="м",$J45=12),VLOOKUP(S45,[2]Лист1!$AU$5:$AV$74,2),IF(AND($H45="м",$J45=13),VLOOKUP(S45,[2]Лист1!$BN$5:$BBJ$74,2),IF(AND($H45="ж",$J45=10),VLOOKUP(S45,[2]Лист1!$P$5:$R$74,3),IF(AND($H45="ж",$J45=11),VLOOKUP(S45,[2]Лист1!$AJ$5:$AL$74,3),IF(AND($H45="ж",$J45=12),VLOOKUP(S45,[2]Лист1!$BC$5:$BE$74,3),IF(AND($H45="ж",$J45=13),VLOOKUP(S45,[2]Лист1!$BM$5:$BX$74,3)))))))))),0)</f>
        <v>0</v>
      </c>
      <c r="U45" s="99">
        <v>24</v>
      </c>
      <c r="V45" s="98">
        <f>IFERROR(IF(U45="",0,IF(AND($H45="м",$J45=10),VLOOKUP(U45,[2]Лист1!$H$5:$I$74,2),IF(AND($H45="м",$J45=11),VLOOKUP(U45,[2]Лист1!$AB$5:$AC$74,2),IF(AND($H45="м",$J45=12),VLOOKUP(U45,[2]Лист1!$AU$5:$AV$74,2),IF(AND($H45="м",$J45=13),VLOOKUP(U45,[2]Лист1!$BN$5:$BBJ$74,2),IF(AND($H45="ж",$J45=10),VLOOKUP(U45,[2]Лист1!$Q$5:$R$74,2),IF(AND($H45="ж",$J45=11),VLOOKUP(U45,[2]Лист1!$AK$5:$AL$74,2),IF(AND($H45="ж",$J45=12),VLOOKUP(U45,[2]Лист1!$BD$5:$BE$74,2),IF(AND($H45="ж",$J45=13),VLOOKUP(U45,[2]Лист1!$BW$5:$BX$74,2)))))))))),0)</f>
        <v>50</v>
      </c>
      <c r="W45" s="103">
        <v>5029</v>
      </c>
      <c r="X45" s="98">
        <f>IFERROR(IF(W45="",0,IF(AND($H45="м",$J45=10),VLOOKUP(W45,[2]Лист1!$A$5:$B$75,2,FALSE),IF(AND($H45="м",$J45=11),VLOOKUP(W45,[2]Лист1!$U$5:$V$75,2,FALSE),IF(AND($H45="м",$J45=12),VLOOKUP(W45,[2]Лист1!$AN$5:$AO$75,2,FALSE),IF(AND($H45="м",$J45=13),VLOOKUP(W45,[2]Лист1!$BG$5:$BH$75,2,FALSE),IF(AND($H45="ж",$J45=10),VLOOKUP(W45,[2]Лист1!$J$5:$K$75,2,FALSE),IF(AND($H45="ж",$J45=11),VLOOKUP(W45,[2]Лист1!$AD$5:$AE$75,2,FALSE),IF(AND($H45="ж",$J45=12),VLOOKUP(W45,[2]Лист1!$AW$5:$AX$75,2,FALSE),IF(AND($H45="ж",$J45=13),VLOOKUP(W45,[2]Лист1!$BP$5:$BQ$75,2,FALSE)))))))))),IF(W45="",0,IF(AND($H45="м",$J45=10),VLOOKUP(W45,[2]Лист1!$A$5:$B$75,2),IF(AND($H45="м",$J45=11),VLOOKUP(W45,[2]Лист1!$U$5:$V$75,2),IF(AND($H45="м",$J45=12),VLOOKUP(W45,[2]Лист1!$AN$5:$AO$75,2),IF(AND($H45="м",$J45=13),VLOOKUP(W45,[2]Лист1!$BG$5:$BH$75,2),IF(AND($H45="ж",$J45=10),VLOOKUP(W45,[2]Лист1!$J$5:$K$75,2),IF(AND($H45="ж",$J45=11),VLOOKUP(W45,[2]Лист1!$AD$5:$AE$75,2),IF(AND($H45="ж",$J45=12),VLOOKUP(W45,[2]Лист1!$AW$5:$AX$75,2),IF(AND($H45="ж",$J45=13),VLOOKUP(W45,[2]Лист1!$BP$5:$BQ$75,2))))))))))-1)</f>
        <v>30</v>
      </c>
      <c r="Y45" s="97">
        <f t="shared" si="6"/>
        <v>260</v>
      </c>
      <c r="Z45" s="170">
        <f>SUM(LARGE(Y45:Y52,{1,2,3,4,5,6,7}))</f>
        <v>1266</v>
      </c>
      <c r="AB45" t="str">
        <f t="shared" si="7"/>
        <v>5</v>
      </c>
      <c r="AC45" t="str">
        <f t="shared" si="8"/>
        <v>029</v>
      </c>
      <c r="AD45" t="str">
        <f t="shared" si="9"/>
        <v>02</v>
      </c>
      <c r="AE45" t="str">
        <f t="shared" si="10"/>
        <v>9</v>
      </c>
    </row>
    <row r="46" spans="1:31" ht="23.45" customHeight="1" thickBot="1" x14ac:dyDescent="0.45">
      <c r="A46" s="93"/>
      <c r="B46" s="94">
        <v>10</v>
      </c>
      <c r="C46" s="93" t="s">
        <v>192</v>
      </c>
      <c r="D46" s="93" t="s">
        <v>310</v>
      </c>
      <c r="E46" s="93" t="s">
        <v>311</v>
      </c>
      <c r="F46" s="93" t="s">
        <v>56</v>
      </c>
      <c r="G46" s="64" t="str">
        <f t="shared" si="4"/>
        <v>Шуман Изабэлла</v>
      </c>
      <c r="H46" s="95" t="s">
        <v>15</v>
      </c>
      <c r="I46" s="106">
        <v>40747</v>
      </c>
      <c r="J46" s="95">
        <f t="shared" si="5"/>
        <v>11</v>
      </c>
      <c r="K46" s="103">
        <v>158</v>
      </c>
      <c r="L46" s="98">
        <f>IF(K46&lt;100,0,IF(K46="",0,IF(AND($H46="м",J46=10),VLOOKUP(K46,[2]Лист1!$C$5:$I$74,7),IF(AND($H46="м",J46=11),VLOOKUP(K46,[2]Лист1!$W$5:$AC$74,7),IF(AND($H46="м",J46=12),VLOOKUP(K46,[2]Лист1!$AP$5:$AV$74,7),IF(AND($H46="м",J46=13),VLOOKUP(K46,[2]Лист1!$BI$5:$BO$74,7),IF(AND($H46="ж",J46=10),VLOOKUP(K46,[2]Лист1!$L$5:$R$74,7),IF(AND($H46="ж",J46=11),VLOOKUP(K46,[2]Лист1!$AF$5:$AL$74,7),IF(AND($H46="ж",J46=12),VLOOKUP(K46,[2]Лист1!$AY$5:$BE$74,7),IF(AND($H46="ж",J46=13),VLOOKUP(K46,[2]Лист1!$BR$5:$BX$74,7)))))))))))</f>
        <v>29</v>
      </c>
      <c r="M46" s="103">
        <v>60</v>
      </c>
      <c r="N46" s="98">
        <f>IF(M46="",0,IF(AND($H46="м",$J46=10),VLOOKUP(M46,[2]Лист1!$E$5:$F$75,2),IF(AND($H46="м",$J46=11),VLOOKUP(M46,[2]Лист1!$Y$5:$Z$75,2),IF(AND($H46="м",$J46=12),VLOOKUP(M46,[2]Лист1!$AR$5:$AS$75,2),IF(AND($H46="м",$J46=13),VLOOKUP(M46,[2]Лист1!$BK$5:$BL$75,2),IF(AND($H46="ж",$J46=10),VLOOKUP(M46,[2]Лист1!$M$5:$N$75,2),IF(AND($H46="ж",$J46=11),VLOOKUP(M46,[2]Лист1!$AH$5:$AI$75,2),IF(AND($H46="ж",$J46=12),VLOOKUP(M46,[2]Лист1!$BA$5:$BB$75,2),IF(AND($H46="ж",$J46=13),VLOOKUP(M46,[2]Лист1!$BT$5:$BU$75,2))))))))))</f>
        <v>31</v>
      </c>
      <c r="O46" s="93">
        <v>22</v>
      </c>
      <c r="P46" s="98">
        <f>IF(O46="",0,IF(AND($H46="м",$J46=10),VLOOKUP(O46,[2]Лист1!$D$5:$I$74,6),IF(AND($H46="м",$J46=11),VLOOKUP(O46,[2]Лист1!$X$5:$AC$74,6),IF(AND($H46="м",$J46=12),VLOOKUP(O46,[2]Лист1!$AQ$5:$AV$74,6),IF(AND($H46="м",$J46=13),VLOOKUP(O46,[2]Лист1!$BO$5:$BBJ$74,6),IF(AND($H46="ж",$J46=10),VLOOKUP(O46,[2]Лист1!$M$5:$R$74,6),IF(AND($H46="ж",$J46=11),VLOOKUP(O46,[2]Лист1!$AG$5:$AL$74,6),IF(AND($H46="ж",$J46=12),VLOOKUP(O46,[2]Лист1!$AZ$5:$BE$74,6),IF(AND($H46="ж",$J46=13),VLOOKUP(O46,[2]Лист1!$BS$5:$BX$74,6))))))))))</f>
        <v>38</v>
      </c>
      <c r="Q46" s="99">
        <v>15</v>
      </c>
      <c r="R46" s="98">
        <f>IFERROR(IF(Q46="",0,IF(AND($H46="м",$J46=10),VLOOKUP(Q46,[2]Лист1!$G$5:$I$74,3),IF(AND($H46="м",$J46=11),VLOOKUP(Q46,[2]Лист1!$AA$5:$AC$74,3),IF(AND($H46="м",$J46=12),VLOOKUP(Q46,[2]Лист1!$AT$5:$AV$74,3),IF(AND($H46="м",$J46=13),VLOOKUP(Q46,[2]Лист1!$BM$5:$BBJ$74,3),IF(AND($H46="ж",$J46=10),VLOOKUP(Q46,[2]Лист1!$P$5:$R$74,3),IF(AND($H46="ж",$J46=11),VLOOKUP(Q46,[2]Лист1!$AJ$5:$AL$74,3),IF(AND($H46="ж",$J46=12),VLOOKUP(Q46,[2]Лист1!$BC$5:$BE$74,3),IF(AND($H46="ж",$J46=13),VLOOKUP(Q46,[2]Лист1!$BM$5:$BX$74,3)))))))))),0)</f>
        <v>42</v>
      </c>
      <c r="S46" s="99"/>
      <c r="T46" s="98">
        <f>IFERROR(IF(S46="",0,IF(AND($H46="м",$J46=10),VLOOKUP(S46,[2]Лист1!$H$5:$I$74,2),IF(AND($H46="м",$J46=11),VLOOKUP(S46,[2]Лист1!$AB$5:$AC$74,2),IF(AND($H46="м",$J46=12),VLOOKUP(S46,[2]Лист1!$AU$5:$AV$74,2),IF(AND($H46="м",$J46=13),VLOOKUP(S46,[2]Лист1!$BN$5:$BBJ$74,2),IF(AND($H46="ж",$J46=10),VLOOKUP(S46,[2]Лист1!$P$5:$R$74,3),IF(AND($H46="ж",$J46=11),VLOOKUP(S46,[2]Лист1!$AJ$5:$AL$74,3),IF(AND($H46="ж",$J46=12),VLOOKUP(S46,[2]Лист1!$BC$5:$BE$74,3),IF(AND($H46="ж",$J46=13),VLOOKUP(S46,[2]Лист1!$BM$5:$BX$74,3)))))))))),0)</f>
        <v>0</v>
      </c>
      <c r="U46" s="99">
        <v>16</v>
      </c>
      <c r="V46" s="98">
        <f>IFERROR(IF(U46="",0,IF(AND($H46="м",$J46=10),VLOOKUP(U46,[2]Лист1!$H$5:$I$74,2),IF(AND($H46="м",$J46=11),VLOOKUP(U46,[2]Лист1!$AB$5:$AC$74,2),IF(AND($H46="м",$J46=12),VLOOKUP(U46,[2]Лист1!$AU$5:$AV$74,2),IF(AND($H46="м",$J46=13),VLOOKUP(U46,[2]Лист1!$BN$5:$BBJ$74,2),IF(AND($H46="ж",$J46=10),VLOOKUP(U46,[2]Лист1!$Q$5:$R$74,2),IF(AND($H46="ж",$J46=11),VLOOKUP(U46,[2]Лист1!$AK$5:$AL$74,2),IF(AND($H46="ж",$J46=12),VLOOKUP(U46,[2]Лист1!$BD$5:$BE$74,2),IF(AND($H46="ж",$J46=13),VLOOKUP(U46,[2]Лист1!$BW$5:$BX$74,2)))))))))),0)</f>
        <v>32</v>
      </c>
      <c r="W46" s="103">
        <v>5355</v>
      </c>
      <c r="X46" s="98">
        <f>IFERROR(IF(W46="",0,IF(AND($H46="м",$J46=10),VLOOKUP(W46,[2]Лист1!$A$5:$B$75,2,FALSE),IF(AND($H46="м",$J46=11),VLOOKUP(W46,[2]Лист1!$U$5:$V$75,2,FALSE),IF(AND($H46="м",$J46=12),VLOOKUP(W46,[2]Лист1!$AN$5:$AO$75,2,FALSE),IF(AND($H46="м",$J46=13),VLOOKUP(W46,[2]Лист1!$BG$5:$BH$75,2,FALSE),IF(AND($H46="ж",$J46=10),VLOOKUP(W46,[2]Лист1!$J$5:$K$75,2,FALSE),IF(AND($H46="ж",$J46=11),VLOOKUP(W46,[2]Лист1!$AD$5:$AE$75,2,FALSE),IF(AND($H46="ж",$J46=12),VLOOKUP(W46,[2]Лист1!$AW$5:$AX$75,2,FALSE),IF(AND($H46="ж",$J46=13),VLOOKUP(W46,[2]Лист1!$BP$5:$BQ$75,2,FALSE)))))))))),IF(W46="",0,IF(AND($H46="м",$J46=10),VLOOKUP(W46,[2]Лист1!$A$5:$B$75,2),IF(AND($H46="м",$J46=11),VLOOKUP(W46,[2]Лист1!$U$5:$V$75,2),IF(AND($H46="м",$J46=12),VLOOKUP(W46,[2]Лист1!$AN$5:$AO$75,2),IF(AND($H46="м",$J46=13),VLOOKUP(W46,[2]Лист1!$BG$5:$BH$75,2),IF(AND($H46="ж",$J46=10),VLOOKUP(W46,[2]Лист1!$J$5:$K$75,2),IF(AND($H46="ж",$J46=11),VLOOKUP(W46,[2]Лист1!$AD$5:$AE$75,2),IF(AND($H46="ж",$J46=12),VLOOKUP(W46,[2]Лист1!$AW$5:$AX$75,2),IF(AND($H46="ж",$J46=13),VLOOKUP(W46,[2]Лист1!$BP$5:$BQ$75,2))))))))))-1)</f>
        <v>21</v>
      </c>
      <c r="Y46" s="97">
        <f t="shared" si="6"/>
        <v>193</v>
      </c>
      <c r="Z46" s="171"/>
      <c r="AB46" t="str">
        <f t="shared" si="7"/>
        <v>5</v>
      </c>
      <c r="AC46" t="str">
        <f t="shared" si="8"/>
        <v>355</v>
      </c>
      <c r="AD46" t="str">
        <f t="shared" si="9"/>
        <v>35</v>
      </c>
      <c r="AE46" t="str">
        <f t="shared" si="10"/>
        <v>5</v>
      </c>
    </row>
    <row r="47" spans="1:31" ht="23.45" customHeight="1" thickBot="1" x14ac:dyDescent="0.45">
      <c r="A47" s="93"/>
      <c r="B47" s="100">
        <v>11</v>
      </c>
      <c r="C47" s="93" t="s">
        <v>193</v>
      </c>
      <c r="D47" s="93" t="s">
        <v>312</v>
      </c>
      <c r="E47" s="93" t="s">
        <v>313</v>
      </c>
      <c r="F47" s="93" t="s">
        <v>19</v>
      </c>
      <c r="G47" s="64" t="str">
        <f t="shared" si="4"/>
        <v>Григорьева Аксинья</v>
      </c>
      <c r="H47" s="95" t="s">
        <v>15</v>
      </c>
      <c r="I47" s="105">
        <v>40540</v>
      </c>
      <c r="J47" s="95">
        <f t="shared" si="5"/>
        <v>12</v>
      </c>
      <c r="K47" s="93">
        <v>158</v>
      </c>
      <c r="L47" s="98">
        <f>IF(K47&lt;100,0,IF(K47="",0,IF(AND($H47="м",J47=10),VLOOKUP(K47,[2]Лист1!$C$5:$I$74,7),IF(AND($H47="м",J47=11),VLOOKUP(K47,[2]Лист1!$W$5:$AC$74,7),IF(AND($H47="м",J47=12),VLOOKUP(K47,[2]Лист1!$AP$5:$AV$74,7),IF(AND($H47="м",J47=13),VLOOKUP(K47,[2]Лист1!$BI$5:$BO$74,7),IF(AND($H47="ж",J47=10),VLOOKUP(K47,[2]Лист1!$L$5:$R$74,7),IF(AND($H47="ж",J47=11),VLOOKUP(K47,[2]Лист1!$AF$5:$AL$74,7),IF(AND($H47="ж",J47=12),VLOOKUP(K47,[2]Лист1!$AY$5:$BE$74,7),IF(AND($H47="ж",J47=13),VLOOKUP(K47,[2]Лист1!$BR$5:$BX$74,7)))))))))))</f>
        <v>24</v>
      </c>
      <c r="M47" s="103">
        <v>63</v>
      </c>
      <c r="N47" s="98">
        <f>IF(M47="",0,IF(AND($H47="м",$J47=10),VLOOKUP(M47,[2]Лист1!$E$5:$F$75,2),IF(AND($H47="м",$J47=11),VLOOKUP(M47,[2]Лист1!$Y$5:$Z$75,2),IF(AND($H47="м",$J47=12),VLOOKUP(M47,[2]Лист1!$AR$5:$AS$75,2),IF(AND($H47="м",$J47=13),VLOOKUP(M47,[2]Лист1!$BK$5:$BL$75,2),IF(AND($H47="ж",$J47=10),VLOOKUP(M47,[2]Лист1!$M$5:$N$75,2),IF(AND($H47="ж",$J47=11),VLOOKUP(M47,[2]Лист1!$AH$5:$AI$75,2),IF(AND($H47="ж",$J47=12),VLOOKUP(M47,[2]Лист1!$BA$5:$BB$75,2),IF(AND($H47="ж",$J47=13),VLOOKUP(M47,[2]Лист1!$BT$5:$BU$75,2))))))))))</f>
        <v>13</v>
      </c>
      <c r="O47" s="93">
        <v>26</v>
      </c>
      <c r="P47" s="98">
        <f>IF(O47="",0,IF(AND($H47="м",$J47=10),VLOOKUP(O47,[2]Лист1!$D$5:$I$74,6),IF(AND($H47="м",$J47=11),VLOOKUP(O47,[2]Лист1!$X$5:$AC$74,6),IF(AND($H47="м",$J47=12),VLOOKUP(O47,[2]Лист1!$AQ$5:$AV$74,6),IF(AND($H47="м",$J47=13),VLOOKUP(O47,[2]Лист1!$BO$5:$BBJ$74,6),IF(AND($H47="ж",$J47=10),VLOOKUP(O47,[2]Лист1!$M$5:$R$74,6),IF(AND($H47="ж",$J47=11),VLOOKUP(O47,[2]Лист1!$AG$5:$AL$74,6),IF(AND($H47="ж",$J47=12),VLOOKUP(O47,[2]Лист1!$AZ$5:$BE$74,6),IF(AND($H47="ж",$J47=13),VLOOKUP(O47,[2]Лист1!$BS$5:$BX$74,6))))))))))</f>
        <v>41</v>
      </c>
      <c r="Q47" s="99">
        <v>27</v>
      </c>
      <c r="R47" s="98">
        <f>IFERROR(IF(Q47="",0,IF(AND($H47="м",$J47=10),VLOOKUP(Q47,[2]Лист1!$G$5:$I$74,3),IF(AND($H47="м",$J47=11),VLOOKUP(Q47,[2]Лист1!$AA$5:$AC$74,3),IF(AND($H47="м",$J47=12),VLOOKUP(Q47,[2]Лист1!$AT$5:$AV$74,3),IF(AND($H47="м",$J47=13),VLOOKUP(Q47,[2]Лист1!$BM$5:$BBJ$74,3),IF(AND($H47="ж",$J47=10),VLOOKUP(Q47,[2]Лист1!$P$5:$R$74,3),IF(AND($H47="ж",$J47=11),VLOOKUP(Q47,[2]Лист1!$AJ$5:$AL$74,3),IF(AND($H47="ж",$J47=12),VLOOKUP(Q47,[2]Лист1!$BC$5:$BE$74,3),IF(AND($H47="ж",$J47=13),VLOOKUP(Q47,[2]Лист1!$BM$5:$BX$74,3)))))))))),0)</f>
        <v>64</v>
      </c>
      <c r="S47" s="99"/>
      <c r="T47" s="98">
        <f>IFERROR(IF(S47="",0,IF(AND($H47="м",$J47=10),VLOOKUP(S47,[2]Лист1!$H$5:$I$74,2),IF(AND($H47="м",$J47=11),VLOOKUP(S47,[2]Лист1!$AB$5:$AC$74,2),IF(AND($H47="м",$J47=12),VLOOKUP(S47,[2]Лист1!$AU$5:$AV$74,2),IF(AND($H47="м",$J47=13),VLOOKUP(S47,[2]Лист1!$BN$5:$BBJ$74,2),IF(AND($H47="ж",$J47=10),VLOOKUP(S47,[2]Лист1!$P$5:$R$74,3),IF(AND($H47="ж",$J47=11),VLOOKUP(S47,[2]Лист1!$AJ$5:$AL$74,3),IF(AND($H47="ж",$J47=12),VLOOKUP(S47,[2]Лист1!$BC$5:$BE$74,3),IF(AND($H47="ж",$J47=13),VLOOKUP(S47,[2]Лист1!$BM$5:$BX$74,3)))))))))),0)</f>
        <v>0</v>
      </c>
      <c r="U47" s="99">
        <v>2</v>
      </c>
      <c r="V47" s="98">
        <f>IFERROR(IF(U47="",0,IF(AND($H47="м",$J47=10),VLOOKUP(U47,[2]Лист1!$H$5:$I$74,2),IF(AND($H47="м",$J47=11),VLOOKUP(U47,[2]Лист1!$AB$5:$AC$74,2),IF(AND($H47="м",$J47=12),VLOOKUP(U47,[2]Лист1!$AU$5:$AV$74,2),IF(AND($H47="м",$J47=13),VLOOKUP(U47,[2]Лист1!$BN$5:$BBJ$74,2),IF(AND($H47="ж",$J47=10),VLOOKUP(U47,[2]Лист1!$Q$5:$R$74,2),IF(AND($H47="ж",$J47=11),VLOOKUP(U47,[2]Лист1!$AK$5:$AL$74,2),IF(AND($H47="ж",$J47=12),VLOOKUP(U47,[2]Лист1!$BD$5:$BE$74,2),IF(AND($H47="ж",$J47=13),VLOOKUP(U47,[2]Лист1!$BW$5:$BX$74,2)))))))))),0)</f>
        <v>2</v>
      </c>
      <c r="W47" s="103">
        <v>5315</v>
      </c>
      <c r="X47" s="98">
        <f>IFERROR(IF(W47="",0,IF(AND($H47="м",$J47=10),VLOOKUP(W47,[2]Лист1!$A$5:$B$75,2,FALSE),IF(AND($H47="м",$J47=11),VLOOKUP(W47,[2]Лист1!$U$5:$V$75,2,FALSE),IF(AND($H47="м",$J47=12),VLOOKUP(W47,[2]Лист1!$AN$5:$AO$75,2,FALSE),IF(AND($H47="м",$J47=13),VLOOKUP(W47,[2]Лист1!$BG$5:$BH$75,2,FALSE),IF(AND($H47="ж",$J47=10),VLOOKUP(W47,[2]Лист1!$J$5:$K$75,2,FALSE),IF(AND($H47="ж",$J47=11),VLOOKUP(W47,[2]Лист1!$AD$5:$AE$75,2,FALSE),IF(AND($H47="ж",$J47=12),VLOOKUP(W47,[2]Лист1!$AW$5:$AX$75,2,FALSE),IF(AND($H47="ж",$J47=13),VLOOKUP(W47,[2]Лист1!$BP$5:$BQ$75,2,FALSE)))))))))),IF(W47="",0,IF(AND($H47="м",$J47=10),VLOOKUP(W47,[2]Лист1!$A$5:$B$75,2),IF(AND($H47="м",$J47=11),VLOOKUP(W47,[2]Лист1!$U$5:$V$75,2),IF(AND($H47="м",$J47=12),VLOOKUP(W47,[2]Лист1!$AN$5:$AO$75,2),IF(AND($H47="м",$J47=13),VLOOKUP(W47,[2]Лист1!$BG$5:$BH$75,2),IF(AND($H47="ж",$J47=10),VLOOKUP(W47,[2]Лист1!$J$5:$K$75,2),IF(AND($H47="ж",$J47=11),VLOOKUP(W47,[2]Лист1!$AD$5:$AE$75,2),IF(AND($H47="ж",$J47=12),VLOOKUP(W47,[2]Лист1!$AW$5:$AX$75,2),IF(AND($H47="ж",$J47=13),VLOOKUP(W47,[2]Лист1!$BP$5:$BQ$75,2))))))))))-1)</f>
        <v>17</v>
      </c>
      <c r="Y47" s="97">
        <f t="shared" si="6"/>
        <v>161</v>
      </c>
      <c r="Z47" s="171"/>
      <c r="AB47" t="str">
        <f t="shared" si="7"/>
        <v>5</v>
      </c>
      <c r="AC47" t="str">
        <f t="shared" si="8"/>
        <v>315</v>
      </c>
      <c r="AD47" t="str">
        <f t="shared" si="9"/>
        <v>31</v>
      </c>
      <c r="AE47" t="str">
        <f t="shared" si="10"/>
        <v>5</v>
      </c>
    </row>
    <row r="48" spans="1:31" ht="23.45" customHeight="1" thickBot="1" x14ac:dyDescent="0.45">
      <c r="A48" s="93"/>
      <c r="B48" s="100">
        <v>12</v>
      </c>
      <c r="C48" s="93" t="s">
        <v>194</v>
      </c>
      <c r="D48" s="93" t="s">
        <v>314</v>
      </c>
      <c r="E48" s="93" t="s">
        <v>315</v>
      </c>
      <c r="F48" s="93" t="s">
        <v>17</v>
      </c>
      <c r="G48" s="64" t="str">
        <f t="shared" si="4"/>
        <v>Мухамадуллина Камилла</v>
      </c>
      <c r="H48" s="95" t="s">
        <v>15</v>
      </c>
      <c r="I48" s="105">
        <v>40538</v>
      </c>
      <c r="J48" s="95">
        <f t="shared" si="5"/>
        <v>12</v>
      </c>
      <c r="K48" s="93">
        <v>153</v>
      </c>
      <c r="L48" s="98">
        <f>IF(K48&lt;100,0,IF(K48="",0,IF(AND($H48="м",J48=10),VLOOKUP(K48,[2]Лист1!$C$5:$I$74,7),IF(AND($H48="м",J48=11),VLOOKUP(K48,[2]Лист1!$W$5:$AC$74,7),IF(AND($H48="м",J48=12),VLOOKUP(K48,[2]Лист1!$AP$5:$AV$74,7),IF(AND($H48="м",J48=13),VLOOKUP(K48,[2]Лист1!$BI$5:$BO$74,7),IF(AND($H48="ж",J48=10),VLOOKUP(K48,[2]Лист1!$L$5:$R$74,7),IF(AND($H48="ж",J48=11),VLOOKUP(K48,[2]Лист1!$AF$5:$AL$74,7),IF(AND($H48="ж",J48=12),VLOOKUP(K48,[2]Лист1!$AY$5:$BE$74,7),IF(AND($H48="ж",J48=13),VLOOKUP(K48,[2]Лист1!$BR$5:$BX$74,7)))))))))))</f>
        <v>21</v>
      </c>
      <c r="M48" s="103">
        <v>62</v>
      </c>
      <c r="N48" s="98">
        <f>IF(M48="",0,IF(AND($H48="м",$J48=10),VLOOKUP(M48,[2]Лист1!$E$5:$F$75,2),IF(AND($H48="м",$J48=11),VLOOKUP(M48,[2]Лист1!$Y$5:$Z$75,2),IF(AND($H48="м",$J48=12),VLOOKUP(M48,[2]Лист1!$AR$5:$AS$75,2),IF(AND($H48="м",$J48=13),VLOOKUP(M48,[2]Лист1!$BK$5:$BL$75,2),IF(AND($H48="ж",$J48=10),VLOOKUP(M48,[2]Лист1!$M$5:$N$75,2),IF(AND($H48="ж",$J48=11),VLOOKUP(M48,[2]Лист1!$AH$5:$AI$75,2),IF(AND($H48="ж",$J48=12),VLOOKUP(M48,[2]Лист1!$BA$5:$BB$75,2),IF(AND($H48="ж",$J48=13),VLOOKUP(M48,[2]Лист1!$BT$5:$BU$75,2))))))))))</f>
        <v>16</v>
      </c>
      <c r="O48" s="93">
        <v>24</v>
      </c>
      <c r="P48" s="98">
        <f>IF(O48="",0,IF(AND($H48="м",$J48=10),VLOOKUP(O48,[2]Лист1!$D$5:$I$74,6),IF(AND($H48="м",$J48=11),VLOOKUP(O48,[2]Лист1!$X$5:$AC$74,6),IF(AND($H48="м",$J48=12),VLOOKUP(O48,[2]Лист1!$AQ$5:$AV$74,6),IF(AND($H48="м",$J48=13),VLOOKUP(O48,[2]Лист1!$BO$5:$BBJ$74,6),IF(AND($H48="ж",$J48=10),VLOOKUP(O48,[2]Лист1!$M$5:$R$74,6),IF(AND($H48="ж",$J48=11),VLOOKUP(O48,[2]Лист1!$AG$5:$AL$74,6),IF(AND($H48="ж",$J48=12),VLOOKUP(O48,[2]Лист1!$AZ$5:$BE$74,6),IF(AND($H48="ж",$J48=13),VLOOKUP(O48,[2]Лист1!$BS$5:$BX$74,6))))))))))</f>
        <v>37</v>
      </c>
      <c r="Q48" s="99">
        <v>2</v>
      </c>
      <c r="R48" s="98">
        <f>IFERROR(IF(Q48="",0,IF(AND($H48="м",$J48=10),VLOOKUP(Q48,[2]Лист1!$G$5:$I$74,3),IF(AND($H48="м",$J48=11),VLOOKUP(Q48,[2]Лист1!$AA$5:$AC$74,3),IF(AND($H48="м",$J48=12),VLOOKUP(Q48,[2]Лист1!$AT$5:$AV$74,3),IF(AND($H48="м",$J48=13),VLOOKUP(Q48,[2]Лист1!$BM$5:$BBJ$74,3),IF(AND($H48="ж",$J48=10),VLOOKUP(Q48,[2]Лист1!$P$5:$R$74,3),IF(AND($H48="ж",$J48=11),VLOOKUP(Q48,[2]Лист1!$AJ$5:$AL$74,3),IF(AND($H48="ж",$J48=12),VLOOKUP(Q48,[2]Лист1!$BC$5:$BE$74,3),IF(AND($H48="ж",$J48=13),VLOOKUP(Q48,[2]Лист1!$BM$5:$BX$74,3)))))))))),0)</f>
        <v>6</v>
      </c>
      <c r="S48" s="99"/>
      <c r="T48" s="98">
        <f>IFERROR(IF(S48="",0,IF(AND($H48="м",$J48=10),VLOOKUP(S48,[2]Лист1!$H$5:$I$74,2),IF(AND($H48="м",$J48=11),VLOOKUP(S48,[2]Лист1!$AB$5:$AC$74,2),IF(AND($H48="м",$J48=12),VLOOKUP(S48,[2]Лист1!$AU$5:$AV$74,2),IF(AND($H48="м",$J48=13),VLOOKUP(S48,[2]Лист1!$BN$5:$BBJ$74,2),IF(AND($H48="ж",$J48=10),VLOOKUP(S48,[2]Лист1!$P$5:$R$74,3),IF(AND($H48="ж",$J48=11),VLOOKUP(S48,[2]Лист1!$AJ$5:$AL$74,3),IF(AND($H48="ж",$J48=12),VLOOKUP(S48,[2]Лист1!$BC$5:$BE$74,3),IF(AND($H48="ж",$J48=13),VLOOKUP(S48,[2]Лист1!$BM$5:$BX$74,3)))))))))),0)</f>
        <v>0</v>
      </c>
      <c r="U48" s="99">
        <v>17</v>
      </c>
      <c r="V48" s="98">
        <f>IFERROR(IF(U48="",0,IF(AND($H48="м",$J48=10),VLOOKUP(U48,[2]Лист1!$H$5:$I$74,2),IF(AND($H48="м",$J48=11),VLOOKUP(U48,[2]Лист1!$AB$5:$AC$74,2),IF(AND($H48="м",$J48=12),VLOOKUP(U48,[2]Лист1!$AU$5:$AV$74,2),IF(AND($H48="м",$J48=13),VLOOKUP(U48,[2]Лист1!$BN$5:$BBJ$74,2),IF(AND($H48="ж",$J48=10),VLOOKUP(U48,[2]Лист1!$Q$5:$R$74,2),IF(AND($H48="ж",$J48=11),VLOOKUP(U48,[2]Лист1!$AK$5:$AL$74,2),IF(AND($H48="ж",$J48=12),VLOOKUP(U48,[2]Лист1!$BD$5:$BE$74,2),IF(AND($H48="ж",$J48=13),VLOOKUP(U48,[2]Лист1!$BW$5:$BX$74,2)))))))))),0)</f>
        <v>28</v>
      </c>
      <c r="W48" s="103">
        <v>5338</v>
      </c>
      <c r="X48" s="98">
        <f>IFERROR(IF(W48="",0,IF(AND($H48="м",$J48=10),VLOOKUP(W48,[2]Лист1!$A$5:$B$75,2,FALSE),IF(AND($H48="м",$J48=11),VLOOKUP(W48,[2]Лист1!$U$5:$V$75,2,FALSE),IF(AND($H48="м",$J48=12),VLOOKUP(W48,[2]Лист1!$AN$5:$AO$75,2,FALSE),IF(AND($H48="м",$J48=13),VLOOKUP(W48,[2]Лист1!$BG$5:$BH$75,2,FALSE),IF(AND($H48="ж",$J48=10),VLOOKUP(W48,[2]Лист1!$J$5:$K$75,2,FALSE),IF(AND($H48="ж",$J48=11),VLOOKUP(W48,[2]Лист1!$AD$5:$AE$75,2,FALSE),IF(AND($H48="ж",$J48=12),VLOOKUP(W48,[2]Лист1!$AW$5:$AX$75,2,FALSE),IF(AND($H48="ж",$J48=13),VLOOKUP(W48,[2]Лист1!$BP$5:$BQ$75,2,FALSE)))))))))),IF(W48="",0,IF(AND($H48="м",$J48=10),VLOOKUP(W48,[2]Лист1!$A$5:$B$75,2),IF(AND($H48="м",$J48=11),VLOOKUP(W48,[2]Лист1!$U$5:$V$75,2),IF(AND($H48="м",$J48=12),VLOOKUP(W48,[2]Лист1!$AN$5:$AO$75,2),IF(AND($H48="м",$J48=13),VLOOKUP(W48,[2]Лист1!$BG$5:$BH$75,2),IF(AND($H48="ж",$J48=10),VLOOKUP(W48,[2]Лист1!$J$5:$K$75,2),IF(AND($H48="ж",$J48=11),VLOOKUP(W48,[2]Лист1!$AD$5:$AE$75,2),IF(AND($H48="ж",$J48=12),VLOOKUP(W48,[2]Лист1!$AW$5:$AX$75,2),IF(AND($H48="ж",$J48=13),VLOOKUP(W48,[2]Лист1!$BP$5:$BQ$75,2))))))))))-1)</f>
        <v>16</v>
      </c>
      <c r="Y48" s="97">
        <f t="shared" si="6"/>
        <v>124</v>
      </c>
      <c r="Z48" s="171"/>
      <c r="AB48" t="str">
        <f t="shared" si="7"/>
        <v>5</v>
      </c>
      <c r="AC48" t="str">
        <f t="shared" si="8"/>
        <v>338</v>
      </c>
      <c r="AD48" t="str">
        <f t="shared" si="9"/>
        <v>33</v>
      </c>
      <c r="AE48" t="str">
        <f t="shared" si="10"/>
        <v>8</v>
      </c>
    </row>
    <row r="49" spans="1:31" ht="23.45" customHeight="1" thickBot="1" x14ac:dyDescent="0.45">
      <c r="A49" s="93"/>
      <c r="B49" s="94">
        <v>13</v>
      </c>
      <c r="C49" s="93" t="s">
        <v>195</v>
      </c>
      <c r="D49" s="93" t="s">
        <v>316</v>
      </c>
      <c r="E49" s="93" t="s">
        <v>20</v>
      </c>
      <c r="F49" s="93" t="s">
        <v>45</v>
      </c>
      <c r="G49" s="64" t="str">
        <f t="shared" si="4"/>
        <v>Кропачева Татьяна</v>
      </c>
      <c r="H49" s="95" t="s">
        <v>15</v>
      </c>
      <c r="I49" s="105">
        <v>40595</v>
      </c>
      <c r="J49" s="95">
        <f t="shared" si="5"/>
        <v>12</v>
      </c>
      <c r="K49" s="103">
        <v>150</v>
      </c>
      <c r="L49" s="98">
        <f>IF(K49&lt;100,0,IF(K49="",0,IF(AND($H49="м",J49=10),VLOOKUP(K49,[2]Лист1!$C$5:$I$74,7),IF(AND($H49="м",J49=11),VLOOKUP(K49,[2]Лист1!$W$5:$AC$74,7),IF(AND($H49="м",J49=12),VLOOKUP(K49,[2]Лист1!$AP$5:$AV$74,7),IF(AND($H49="м",J49=13),VLOOKUP(K49,[2]Лист1!$BI$5:$BO$74,7),IF(AND($H49="ж",J49=10),VLOOKUP(K49,[2]Лист1!$L$5:$R$74,7),IF(AND($H49="ж",J49=11),VLOOKUP(K49,[2]Лист1!$AF$5:$AL$74,7),IF(AND($H49="ж",J49=12),VLOOKUP(K49,[2]Лист1!$AY$5:$BE$74,7),IF(AND($H49="ж",J49=13),VLOOKUP(K49,[2]Лист1!$BR$5:$BX$74,7)))))))))))</f>
        <v>20</v>
      </c>
      <c r="M49" s="103">
        <v>65</v>
      </c>
      <c r="N49" s="98">
        <f>IF(M49="",0,IF(AND($H49="м",$J49=10),VLOOKUP(M49,[2]Лист1!$E$5:$F$75,2),IF(AND($H49="м",$J49=11),VLOOKUP(M49,[2]Лист1!$Y$5:$Z$75,2),IF(AND($H49="м",$J49=12),VLOOKUP(M49,[2]Лист1!$AR$5:$AS$75,2),IF(AND($H49="м",$J49=13),VLOOKUP(M49,[2]Лист1!$BK$5:$BL$75,2),IF(AND($H49="ж",$J49=10),VLOOKUP(M49,[2]Лист1!$M$5:$N$75,2),IF(AND($H49="ж",$J49=11),VLOOKUP(M49,[2]Лист1!$AH$5:$AI$75,2),IF(AND($H49="ж",$J49=12),VLOOKUP(M49,[2]Лист1!$BA$5:$BB$75,2),IF(AND($H49="ж",$J49=13),VLOOKUP(M49,[2]Лист1!$BT$5:$BU$75,2))))))))))</f>
        <v>9</v>
      </c>
      <c r="O49" s="93">
        <v>25</v>
      </c>
      <c r="P49" s="98">
        <f>IF(O49="",0,IF(AND($H49="м",$J49=10),VLOOKUP(O49,[2]Лист1!$D$5:$I$74,6),IF(AND($H49="м",$J49=11),VLOOKUP(O49,[2]Лист1!$X$5:$AC$74,6),IF(AND($H49="м",$J49=12),VLOOKUP(O49,[2]Лист1!$AQ$5:$AV$74,6),IF(AND($H49="м",$J49=13),VLOOKUP(O49,[2]Лист1!$BO$5:$BBJ$74,6),IF(AND($H49="ж",$J49=10),VLOOKUP(O49,[2]Лист1!$M$5:$R$74,6),IF(AND($H49="ж",$J49=11),VLOOKUP(O49,[2]Лист1!$AG$5:$AL$74,6),IF(AND($H49="ж",$J49=12),VLOOKUP(O49,[2]Лист1!$AZ$5:$BE$74,6),IF(AND($H49="ж",$J49=13),VLOOKUP(O49,[2]Лист1!$BS$5:$BX$74,6))))))))))</f>
        <v>39</v>
      </c>
      <c r="Q49" s="99">
        <v>2</v>
      </c>
      <c r="R49" s="98">
        <f>IFERROR(IF(Q49="",0,IF(AND($H49="м",$J49=10),VLOOKUP(Q49,[2]Лист1!$G$5:$I$74,3),IF(AND($H49="м",$J49=11),VLOOKUP(Q49,[2]Лист1!$AA$5:$AC$74,3),IF(AND($H49="м",$J49=12),VLOOKUP(Q49,[2]Лист1!$AT$5:$AV$74,3),IF(AND($H49="м",$J49=13),VLOOKUP(Q49,[2]Лист1!$BM$5:$BBJ$74,3),IF(AND($H49="ж",$J49=10),VLOOKUP(Q49,[2]Лист1!$P$5:$R$74,3),IF(AND($H49="ж",$J49=11),VLOOKUP(Q49,[2]Лист1!$AJ$5:$AL$74,3),IF(AND($H49="ж",$J49=12),VLOOKUP(Q49,[2]Лист1!$BC$5:$BE$74,3),IF(AND($H49="ж",$J49=13),VLOOKUP(Q49,[2]Лист1!$BM$5:$BX$74,3)))))))))),0)</f>
        <v>6</v>
      </c>
      <c r="S49" s="99"/>
      <c r="T49" s="98">
        <f>IFERROR(IF(S49="",0,IF(AND($H49="м",$J49=10),VLOOKUP(S49,[2]Лист1!$H$5:$I$74,2),IF(AND($H49="м",$J49=11),VLOOKUP(S49,[2]Лист1!$AB$5:$AC$74,2),IF(AND($H49="м",$J49=12),VLOOKUP(S49,[2]Лист1!$AU$5:$AV$74,2),IF(AND($H49="м",$J49=13),VLOOKUP(S49,[2]Лист1!$BN$5:$BBJ$74,2),IF(AND($H49="ж",$J49=10),VLOOKUP(S49,[2]Лист1!$P$5:$R$74,3),IF(AND($H49="ж",$J49=11),VLOOKUP(S49,[2]Лист1!$AJ$5:$AL$74,3),IF(AND($H49="ж",$J49=12),VLOOKUP(S49,[2]Лист1!$BC$5:$BE$74,3),IF(AND($H49="ж",$J49=13),VLOOKUP(S49,[2]Лист1!$BM$5:$BX$74,3)))))))))),0)</f>
        <v>0</v>
      </c>
      <c r="U49" s="99">
        <v>1</v>
      </c>
      <c r="V49" s="98">
        <f>IFERROR(IF(U49="",0,IF(AND($H49="м",$J49=10),VLOOKUP(U49,[2]Лист1!$H$5:$I$74,2),IF(AND($H49="м",$J49=11),VLOOKUP(U49,[2]Лист1!$AB$5:$AC$74,2),IF(AND($H49="м",$J49=12),VLOOKUP(U49,[2]Лист1!$AU$5:$AV$74,2),IF(AND($H49="м",$J49=13),VLOOKUP(U49,[2]Лист1!$BN$5:$BBJ$74,2),IF(AND($H49="ж",$J49=10),VLOOKUP(U49,[2]Лист1!$Q$5:$R$74,2),IF(AND($H49="ж",$J49=11),VLOOKUP(U49,[2]Лист1!$AK$5:$AL$74,2),IF(AND($H49="ж",$J49=12),VLOOKUP(U49,[2]Лист1!$BD$5:$BE$74,2),IF(AND($H49="ж",$J49=13),VLOOKUP(U49,[2]Лист1!$BW$5:$BX$74,2)))))))))),0)</f>
        <v>1</v>
      </c>
      <c r="W49" s="103">
        <v>5507</v>
      </c>
      <c r="X49" s="98">
        <f>IFERROR(IF(W49="",0,IF(AND($H49="м",$J49=10),VLOOKUP(W49,[2]Лист1!$A$5:$B$75,2,FALSE),IF(AND($H49="м",$J49=11),VLOOKUP(W49,[2]Лист1!$U$5:$V$75,2,FALSE),IF(AND($H49="м",$J49=12),VLOOKUP(W49,[2]Лист1!$AN$5:$AO$75,2,FALSE),IF(AND($H49="м",$J49=13),VLOOKUP(W49,[2]Лист1!$BG$5:$BH$75,2,FALSE),IF(AND($H49="ж",$J49=10),VLOOKUP(W49,[2]Лист1!$J$5:$K$75,2,FALSE),IF(AND($H49="ж",$J49=11),VLOOKUP(W49,[2]Лист1!$AD$5:$AE$75,2,FALSE),IF(AND($H49="ж",$J49=12),VLOOKUP(W49,[2]Лист1!$AW$5:$AX$75,2,FALSE),IF(AND($H49="ж",$J49=13),VLOOKUP(W49,[2]Лист1!$BP$5:$BQ$75,2,FALSE)))))))))),IF(W49="",0,IF(AND($H49="м",$J49=10),VLOOKUP(W49,[2]Лист1!$A$5:$B$75,2),IF(AND($H49="м",$J49=11),VLOOKUP(W49,[2]Лист1!$U$5:$V$75,2),IF(AND($H49="м",$J49=12),VLOOKUP(W49,[2]Лист1!$AN$5:$AO$75,2),IF(AND($H49="м",$J49=13),VLOOKUP(W49,[2]Лист1!$BG$5:$BH$75,2),IF(AND($H49="ж",$J49=10),VLOOKUP(W49,[2]Лист1!$J$5:$K$75,2),IF(AND($H49="ж",$J49=11),VLOOKUP(W49,[2]Лист1!$AD$5:$AE$75,2),IF(AND($H49="ж",$J49=12),VLOOKUP(W49,[2]Лист1!$AW$5:$AX$75,2),IF(AND($H49="ж",$J49=13),VLOOKUP(W49,[2]Лист1!$BP$5:$BQ$75,2))))))))))-1)</f>
        <v>12</v>
      </c>
      <c r="Y49" s="97">
        <f t="shared" si="6"/>
        <v>87</v>
      </c>
      <c r="Z49" s="171"/>
      <c r="AB49" t="str">
        <f t="shared" si="7"/>
        <v>5</v>
      </c>
      <c r="AC49" t="str">
        <f t="shared" si="8"/>
        <v>507</v>
      </c>
      <c r="AD49" t="str">
        <f t="shared" si="9"/>
        <v>50</v>
      </c>
      <c r="AE49" t="str">
        <f t="shared" si="10"/>
        <v>7</v>
      </c>
    </row>
    <row r="50" spans="1:31" ht="23.45" customHeight="1" thickBot="1" x14ac:dyDescent="0.45">
      <c r="A50" s="93"/>
      <c r="B50" s="100">
        <v>14</v>
      </c>
      <c r="C50" s="93" t="s">
        <v>196</v>
      </c>
      <c r="D50" s="93" t="s">
        <v>317</v>
      </c>
      <c r="E50" s="93" t="s">
        <v>57</v>
      </c>
      <c r="F50" s="93" t="s">
        <v>110</v>
      </c>
      <c r="G50" s="64" t="str">
        <f t="shared" si="4"/>
        <v>Булка Софья</v>
      </c>
      <c r="H50" s="95" t="s">
        <v>15</v>
      </c>
      <c r="I50" s="105">
        <v>40820</v>
      </c>
      <c r="J50" s="95">
        <f t="shared" si="5"/>
        <v>11</v>
      </c>
      <c r="K50" s="103">
        <v>178</v>
      </c>
      <c r="L50" s="98">
        <f>IF(K50&lt;100,0,IF(K50="",0,IF(AND($H50="м",J50=10),VLOOKUP(K50,[2]Лист1!$C$5:$I$74,7),IF(AND($H50="м",J50=11),VLOOKUP(K50,[2]Лист1!$W$5:$AC$74,7),IF(AND($H50="м",J50=12),VLOOKUP(K50,[2]Лист1!$AP$5:$AV$74,7),IF(AND($H50="м",J50=13),VLOOKUP(K50,[2]Лист1!$BI$5:$BO$74,7),IF(AND($H50="ж",J50=10),VLOOKUP(K50,[2]Лист1!$L$5:$R$74,7),IF(AND($H50="ж",J50=11),VLOOKUP(K50,[2]Лист1!$AF$5:$AL$74,7),IF(AND($H50="ж",J50=12),VLOOKUP(K50,[2]Лист1!$AY$5:$BE$74,7),IF(AND($H50="ж",J50=13),VLOOKUP(K50,[2]Лист1!$BR$5:$BX$74,7)))))))))))</f>
        <v>43</v>
      </c>
      <c r="M50" s="103">
        <v>56</v>
      </c>
      <c r="N50" s="98">
        <f>IF(M50="",0,IF(AND($H50="м",$J50=10),VLOOKUP(M50,[2]Лист1!$E$5:$F$75,2),IF(AND($H50="м",$J50=11),VLOOKUP(M50,[2]Лист1!$Y$5:$Z$75,2),IF(AND($H50="м",$J50=12),VLOOKUP(M50,[2]Лист1!$AR$5:$AS$75,2),IF(AND($H50="м",$J50=13),VLOOKUP(M50,[2]Лист1!$BK$5:$BL$75,2),IF(AND($H50="ж",$J50=10),VLOOKUP(M50,[2]Лист1!$M$5:$N$75,2),IF(AND($H50="ж",$J50=11),VLOOKUP(M50,[2]Лист1!$AH$5:$AI$75,2),IF(AND($H50="ж",$J50=12),VLOOKUP(M50,[2]Лист1!$BA$5:$BB$75,2),IF(AND($H50="ж",$J50=13),VLOOKUP(M50,[2]Лист1!$BT$5:$BU$75,2))))))))))</f>
        <v>50</v>
      </c>
      <c r="O50" s="93">
        <v>34</v>
      </c>
      <c r="P50" s="98">
        <f>IF(O50="",0,IF(AND($H50="м",$J50=10),VLOOKUP(O50,[2]Лист1!$D$5:$I$74,6),IF(AND($H50="м",$J50=11),VLOOKUP(O50,[2]Лист1!$X$5:$AC$74,6),IF(AND($H50="м",$J50=12),VLOOKUP(O50,[2]Лист1!$AQ$5:$AV$74,6),IF(AND($H50="м",$J50=13),VLOOKUP(O50,[2]Лист1!$BO$5:$BBJ$74,6),IF(AND($H50="ж",$J50=10),VLOOKUP(O50,[2]Лист1!$M$5:$R$74,6),IF(AND($H50="ж",$J50=11),VLOOKUP(O50,[2]Лист1!$AG$5:$AL$74,6),IF(AND($H50="ж",$J50=12),VLOOKUP(O50,[2]Лист1!$AZ$5:$BE$74,6),IF(AND($H50="ж",$J50=13),VLOOKUP(O50,[2]Лист1!$BS$5:$BX$74,6))))))))))</f>
        <v>64</v>
      </c>
      <c r="Q50" s="99">
        <v>12</v>
      </c>
      <c r="R50" s="98">
        <f>IFERROR(IF(Q50="",0,IF(AND($H50="м",$J50=10),VLOOKUP(Q50,[2]Лист1!$G$5:$I$74,3),IF(AND($H50="м",$J50=11),VLOOKUP(Q50,[2]Лист1!$AA$5:$AC$74,3),IF(AND($H50="м",$J50=12),VLOOKUP(Q50,[2]Лист1!$AT$5:$AV$74,3),IF(AND($H50="м",$J50=13),VLOOKUP(Q50,[2]Лист1!$BM$5:$BBJ$74,3),IF(AND($H50="ж",$J50=10),VLOOKUP(Q50,[2]Лист1!$P$5:$R$74,3),IF(AND($H50="ж",$J50=11),VLOOKUP(Q50,[2]Лист1!$AJ$5:$AL$74,3),IF(AND($H50="ж",$J50=12),VLOOKUP(Q50,[2]Лист1!$BC$5:$BE$74,3),IF(AND($H50="ж",$J50=13),VLOOKUP(Q50,[2]Лист1!$BM$5:$BX$74,3)))))))))),0)</f>
        <v>33</v>
      </c>
      <c r="S50" s="99"/>
      <c r="T50" s="98">
        <f>IFERROR(IF(S50="",0,IF(AND($H50="м",$J50=10),VLOOKUP(S50,[2]Лист1!$H$5:$I$74,2),IF(AND($H50="м",$J50=11),VLOOKUP(S50,[2]Лист1!$AB$5:$AC$74,2),IF(AND($H50="м",$J50=12),VLOOKUP(S50,[2]Лист1!$AU$5:$AV$74,2),IF(AND($H50="м",$J50=13),VLOOKUP(S50,[2]Лист1!$BN$5:$BBJ$74,2),IF(AND($H50="ж",$J50=10),VLOOKUP(S50,[2]Лист1!$P$5:$R$74,3),IF(AND($H50="ж",$J50=11),VLOOKUP(S50,[2]Лист1!$AJ$5:$AL$74,3),IF(AND($H50="ж",$J50=12),VLOOKUP(S50,[2]Лист1!$BC$5:$BE$74,3),IF(AND($H50="ж",$J50=13),VLOOKUP(S50,[2]Лист1!$BM$5:$BX$74,3)))))))))),0)</f>
        <v>0</v>
      </c>
      <c r="U50" s="99">
        <v>14</v>
      </c>
      <c r="V50" s="98">
        <f>IFERROR(IF(U50="",0,IF(AND($H50="м",$J50=10),VLOOKUP(U50,[2]Лист1!$H$5:$I$74,2),IF(AND($H50="м",$J50=11),VLOOKUP(U50,[2]Лист1!$AB$5:$AC$74,2),IF(AND($H50="м",$J50=12),VLOOKUP(U50,[2]Лист1!$AU$5:$AV$74,2),IF(AND($H50="м",$J50=13),VLOOKUP(U50,[2]Лист1!$BN$5:$BBJ$74,2),IF(AND($H50="ж",$J50=10),VLOOKUP(U50,[2]Лист1!$Q$5:$R$74,2),IF(AND($H50="ж",$J50=11),VLOOKUP(U50,[2]Лист1!$AK$5:$AL$74,2),IF(AND($H50="ж",$J50=12),VLOOKUP(U50,[2]Лист1!$BD$5:$BE$74,2),IF(AND($H50="ж",$J50=13),VLOOKUP(U50,[2]Лист1!$BW$5:$BX$74,2)))))))))),0)</f>
        <v>28</v>
      </c>
      <c r="W50" s="103">
        <v>5044</v>
      </c>
      <c r="X50" s="98">
        <f>IFERROR(IF(W50="",0,IF(AND($H50="м",$J50=10),VLOOKUP(W50,[2]Лист1!$A$5:$B$75,2,FALSE),IF(AND($H50="м",$J50=11),VLOOKUP(W50,[2]Лист1!$U$5:$V$75,2,FALSE),IF(AND($H50="м",$J50=12),VLOOKUP(W50,[2]Лист1!$AN$5:$AO$75,2,FALSE),IF(AND($H50="м",$J50=13),VLOOKUP(W50,[2]Лист1!$BG$5:$BH$75,2,FALSE),IF(AND($H50="ж",$J50=10),VLOOKUP(W50,[2]Лист1!$J$5:$K$75,2,FALSE),IF(AND($H50="ж",$J50=11),VLOOKUP(W50,[2]Лист1!$AD$5:$AE$75,2,FALSE),IF(AND($H50="ж",$J50=12),VLOOKUP(W50,[2]Лист1!$AW$5:$AX$75,2,FALSE),IF(AND($H50="ж",$J50=13),VLOOKUP(W50,[2]Лист1!$BP$5:$BQ$75,2,FALSE)))))))))),IF(W50="",0,IF(AND($H50="м",$J50=10),VLOOKUP(W50,[2]Лист1!$A$5:$B$75,2),IF(AND($H50="м",$J50=11),VLOOKUP(W50,[2]Лист1!$U$5:$V$75,2),IF(AND($H50="м",$J50=12),VLOOKUP(W50,[2]Лист1!$AN$5:$AO$75,2),IF(AND($H50="м",$J50=13),VLOOKUP(W50,[2]Лист1!$BG$5:$BH$75,2),IF(AND($H50="ж",$J50=10),VLOOKUP(W50,[2]Лист1!$J$5:$K$75,2),IF(AND($H50="ж",$J50=11),VLOOKUP(W50,[2]Лист1!$AD$5:$AE$75,2),IF(AND($H50="ж",$J50=12),VLOOKUP(W50,[2]Лист1!$AW$5:$AX$75,2),IF(AND($H50="ж",$J50=13),VLOOKUP(W50,[2]Лист1!$BP$5:$BQ$75,2))))))))))-1)</f>
        <v>30</v>
      </c>
      <c r="Y50" s="97">
        <f t="shared" si="6"/>
        <v>248</v>
      </c>
      <c r="Z50" s="171"/>
      <c r="AB50" t="str">
        <f t="shared" si="7"/>
        <v>5</v>
      </c>
      <c r="AC50" t="str">
        <f t="shared" si="8"/>
        <v>044</v>
      </c>
      <c r="AD50" t="str">
        <f t="shared" si="9"/>
        <v>04</v>
      </c>
      <c r="AE50" t="str">
        <f t="shared" si="10"/>
        <v>4</v>
      </c>
    </row>
    <row r="51" spans="1:31" ht="23.45" customHeight="1" thickBot="1" x14ac:dyDescent="0.45">
      <c r="A51" s="93"/>
      <c r="B51" s="100">
        <v>15</v>
      </c>
      <c r="C51" s="93" t="s">
        <v>197</v>
      </c>
      <c r="D51" s="93" t="s">
        <v>318</v>
      </c>
      <c r="E51" s="93" t="s">
        <v>39</v>
      </c>
      <c r="F51" s="93" t="s">
        <v>38</v>
      </c>
      <c r="G51" s="64" t="str">
        <f t="shared" si="4"/>
        <v>Пирогова Дарья</v>
      </c>
      <c r="H51" s="95" t="s">
        <v>15</v>
      </c>
      <c r="I51" s="105">
        <v>40599</v>
      </c>
      <c r="J51" s="95">
        <f t="shared" si="5"/>
        <v>12</v>
      </c>
      <c r="K51" s="103">
        <v>148</v>
      </c>
      <c r="L51" s="98">
        <f>IF(K51&lt;100,0,IF(K51="",0,IF(AND($H51="м",J51=10),VLOOKUP(K51,[2]Лист1!$C$5:$I$74,7),IF(AND($H51="м",J51=11),VLOOKUP(K51,[2]Лист1!$W$5:$AC$74,7),IF(AND($H51="м",J51=12),VLOOKUP(K51,[2]Лист1!$AP$5:$AV$74,7),IF(AND($H51="м",J51=13),VLOOKUP(K51,[2]Лист1!$BI$5:$BO$74,7),IF(AND($H51="ж",J51=10),VLOOKUP(K51,[2]Лист1!$L$5:$R$74,7),IF(AND($H51="ж",J51=11),VLOOKUP(K51,[2]Лист1!$AF$5:$AL$74,7),IF(AND($H51="ж",J51=12),VLOOKUP(K51,[2]Лист1!$AY$5:$BE$74,7),IF(AND($H51="ж",J51=13),VLOOKUP(K51,[2]Лист1!$BR$5:$BX$74,7)))))))))))</f>
        <v>19</v>
      </c>
      <c r="M51" s="103">
        <v>60</v>
      </c>
      <c r="N51" s="98">
        <f>IF(M51="",0,IF(AND($H51="м",$J51=10),VLOOKUP(M51,[2]Лист1!$E$5:$F$75,2),IF(AND($H51="м",$J51=11),VLOOKUP(M51,[2]Лист1!$Y$5:$Z$75,2),IF(AND($H51="м",$J51=12),VLOOKUP(M51,[2]Лист1!$AR$5:$AS$75,2),IF(AND($H51="м",$J51=13),VLOOKUP(M51,[2]Лист1!$BK$5:$BL$75,2),IF(AND($H51="ж",$J51=10),VLOOKUP(M51,[2]Лист1!$M$5:$N$75,2),IF(AND($H51="ж",$J51=11),VLOOKUP(M51,[2]Лист1!$AH$5:$AI$75,2),IF(AND($H51="ж",$J51=12),VLOOKUP(M51,[2]Лист1!$BA$5:$BB$75,2),IF(AND($H51="ж",$J51=13),VLOOKUP(M51,[2]Лист1!$BT$5:$BU$75,2))))))))))</f>
        <v>22</v>
      </c>
      <c r="O51" s="93">
        <v>30</v>
      </c>
      <c r="P51" s="98">
        <f>IF(O51="",0,IF(AND($H51="м",$J51=10),VLOOKUP(O51,[2]Лист1!$D$5:$I$74,6),IF(AND($H51="м",$J51=11),VLOOKUP(O51,[2]Лист1!$X$5:$AC$74,6),IF(AND($H51="м",$J51=12),VLOOKUP(O51,[2]Лист1!$AQ$5:$AV$74,6),IF(AND($H51="м",$J51=13),VLOOKUP(O51,[2]Лист1!$BO$5:$BBJ$74,6),IF(AND($H51="ж",$J51=10),VLOOKUP(O51,[2]Лист1!$M$5:$R$74,6),IF(AND($H51="ж",$J51=11),VLOOKUP(O51,[2]Лист1!$AG$5:$AL$74,6),IF(AND($H51="ж",$J51=12),VLOOKUP(O51,[2]Лист1!$AZ$5:$BE$74,6),IF(AND($H51="ж",$J51=13),VLOOKUP(O51,[2]Лист1!$BS$5:$BX$74,6))))))))))</f>
        <v>52</v>
      </c>
      <c r="Q51" s="99">
        <v>5</v>
      </c>
      <c r="R51" s="98">
        <f>IFERROR(IF(Q51="",0,IF(AND($H51="м",$J51=10),VLOOKUP(Q51,[2]Лист1!$G$5:$I$74,3),IF(AND($H51="м",$J51=11),VLOOKUP(Q51,[2]Лист1!$AA$5:$AC$74,3),IF(AND($H51="м",$J51=12),VLOOKUP(Q51,[2]Лист1!$AT$5:$AV$74,3),IF(AND($H51="м",$J51=13),VLOOKUP(Q51,[2]Лист1!$BM$5:$BBJ$74,3),IF(AND($H51="ж",$J51=10),VLOOKUP(Q51,[2]Лист1!$P$5:$R$74,3),IF(AND($H51="ж",$J51=11),VLOOKUP(Q51,[2]Лист1!$AJ$5:$AL$74,3),IF(AND($H51="ж",$J51=12),VLOOKUP(Q51,[2]Лист1!$BC$5:$BE$74,3),IF(AND($H51="ж",$J51=13),VLOOKUP(Q51,[2]Лист1!$BM$5:$BX$74,3)))))))))),0)</f>
        <v>11</v>
      </c>
      <c r="S51" s="99"/>
      <c r="T51" s="98">
        <f>IFERROR(IF(S51="",0,IF(AND($H51="м",$J51=10),VLOOKUP(S51,[2]Лист1!$H$5:$I$74,2),IF(AND($H51="м",$J51=11),VLOOKUP(S51,[2]Лист1!$AB$5:$AC$74,2),IF(AND($H51="м",$J51=12),VLOOKUP(S51,[2]Лист1!$AU$5:$AV$74,2),IF(AND($H51="м",$J51=13),VLOOKUP(S51,[2]Лист1!$BN$5:$BBJ$74,2),IF(AND($H51="ж",$J51=10),VLOOKUP(S51,[2]Лист1!$P$5:$R$74,3),IF(AND($H51="ж",$J51=11),VLOOKUP(S51,[2]Лист1!$AJ$5:$AL$74,3),IF(AND($H51="ж",$J51=12),VLOOKUP(S51,[2]Лист1!$BC$5:$BE$74,3),IF(AND($H51="ж",$J51=13),VLOOKUP(S51,[2]Лист1!$BM$5:$BX$74,3)))))))))),0)</f>
        <v>0</v>
      </c>
      <c r="U51" s="99">
        <v>10</v>
      </c>
      <c r="V51" s="98">
        <f>IFERROR(IF(U51="",0,IF(AND($H51="м",$J51=10),VLOOKUP(U51,[2]Лист1!$H$5:$I$74,2),IF(AND($H51="м",$J51=11),VLOOKUP(U51,[2]Лист1!$AB$5:$AC$74,2),IF(AND($H51="м",$J51=12),VLOOKUP(U51,[2]Лист1!$AU$5:$AV$74,2),IF(AND($H51="м",$J51=13),VLOOKUP(U51,[2]Лист1!$BN$5:$BBJ$74,2),IF(AND($H51="ж",$J51=10),VLOOKUP(U51,[2]Лист1!$Q$5:$R$74,2),IF(AND($H51="ж",$J51=11),VLOOKUP(U51,[2]Лист1!$AK$5:$AL$74,2),IF(AND($H51="ж",$J51=12),VLOOKUP(U51,[2]Лист1!$BD$5:$BE$74,2),IF(AND($H51="ж",$J51=13),VLOOKUP(U51,[2]Лист1!$BW$5:$BX$74,2)))))))))),0)</f>
        <v>14</v>
      </c>
      <c r="W51" s="103">
        <v>5498</v>
      </c>
      <c r="X51" s="98">
        <f>IFERROR(IF(W51="",0,IF(AND($H51="м",$J51=10),VLOOKUP(W51,[2]Лист1!$A$5:$B$75,2,FALSE),IF(AND($H51="м",$J51=11),VLOOKUP(W51,[2]Лист1!$U$5:$V$75,2,FALSE),IF(AND($H51="м",$J51=12),VLOOKUP(W51,[2]Лист1!$AN$5:$AO$75,2,FALSE),IF(AND($H51="м",$J51=13),VLOOKUP(W51,[2]Лист1!$BG$5:$BH$75,2,FALSE),IF(AND($H51="ж",$J51=10),VLOOKUP(W51,[2]Лист1!$J$5:$K$75,2,FALSE),IF(AND($H51="ж",$J51=11),VLOOKUP(W51,[2]Лист1!$AD$5:$AE$75,2,FALSE),IF(AND($H51="ж",$J51=12),VLOOKUP(W51,[2]Лист1!$AW$5:$AX$75,2,FALSE),IF(AND($H51="ж",$J51=13),VLOOKUP(W51,[2]Лист1!$BP$5:$BQ$75,2,FALSE)))))))))),IF(W51="",0,IF(AND($H51="м",$J51=10),VLOOKUP(W51,[2]Лист1!$A$5:$B$75,2),IF(AND($H51="м",$J51=11),VLOOKUP(W51,[2]Лист1!$U$5:$V$75,2),IF(AND($H51="м",$J51=12),VLOOKUP(W51,[2]Лист1!$AN$5:$AO$75,2),IF(AND($H51="м",$J51=13),VLOOKUP(W51,[2]Лист1!$BG$5:$BH$75,2),IF(AND($H51="ж",$J51=10),VLOOKUP(W51,[2]Лист1!$J$5:$K$75,2),IF(AND($H51="ж",$J51=11),VLOOKUP(W51,[2]Лист1!$AD$5:$AE$75,2),IF(AND($H51="ж",$J51=12),VLOOKUP(W51,[2]Лист1!$AW$5:$AX$75,2),IF(AND($H51="ж",$J51=13),VLOOKUP(W51,[2]Лист1!$BP$5:$BQ$75,2))))))))))-1)</f>
        <v>12</v>
      </c>
      <c r="Y51" s="97">
        <f t="shared" si="6"/>
        <v>130</v>
      </c>
      <c r="Z51" s="171"/>
      <c r="AB51" t="str">
        <f t="shared" si="7"/>
        <v>5</v>
      </c>
      <c r="AC51" t="str">
        <f t="shared" si="8"/>
        <v>498</v>
      </c>
      <c r="AD51" t="str">
        <f t="shared" si="9"/>
        <v>49</v>
      </c>
      <c r="AE51" t="str">
        <f t="shared" si="10"/>
        <v>8</v>
      </c>
    </row>
    <row r="52" spans="1:31" ht="23.45" customHeight="1" thickBot="1" x14ac:dyDescent="0.45">
      <c r="A52" s="93"/>
      <c r="B52" s="94">
        <v>16</v>
      </c>
      <c r="C52" s="93" t="s">
        <v>198</v>
      </c>
      <c r="D52" s="93" t="s">
        <v>319</v>
      </c>
      <c r="E52" s="93" t="s">
        <v>91</v>
      </c>
      <c r="F52" s="93" t="s">
        <v>320</v>
      </c>
      <c r="G52" s="64" t="s">
        <v>400</v>
      </c>
      <c r="H52" s="95" t="s">
        <v>15</v>
      </c>
      <c r="I52" s="107">
        <v>40504</v>
      </c>
      <c r="J52" s="95">
        <f t="shared" si="5"/>
        <v>12</v>
      </c>
      <c r="K52" s="93">
        <v>175</v>
      </c>
      <c r="L52" s="98">
        <f>IF(K52&lt;100,0,IF(K52="",0,IF(AND($H52="м",J52=10),VLOOKUP(K52,[2]Лист1!$C$5:$I$74,7),IF(AND($H52="м",J52=11),VLOOKUP(K52,[2]Лист1!$W$5:$AC$74,7),IF(AND($H52="м",J52=12),VLOOKUP(K52,[2]Лист1!$AP$5:$AV$74,7),IF(AND($H52="м",J52=13),VLOOKUP(K52,[2]Лист1!$BI$5:$BO$74,7),IF(AND($H52="ж",J52=10),VLOOKUP(K52,[2]Лист1!$L$5:$R$74,7),IF(AND($H52="ж",J52=11),VLOOKUP(K52,[2]Лист1!$AF$5:$AL$74,7),IF(AND($H52="ж",J52=12),VLOOKUP(K52,[2]Лист1!$AY$5:$BE$74,7),IF(AND($H52="ж",J52=13),VLOOKUP(K52,[2]Лист1!$BR$5:$BX$74,7)))))))))))</f>
        <v>32</v>
      </c>
      <c r="M52" s="103">
        <v>57</v>
      </c>
      <c r="N52" s="98">
        <f>IF(M52="",0,IF(AND($H52="м",$J52=10),VLOOKUP(M52,[2]Лист1!$E$5:$F$75,2),IF(AND($H52="м",$J52=11),VLOOKUP(M52,[2]Лист1!$Y$5:$Z$75,2),IF(AND($H52="м",$J52=12),VLOOKUP(M52,[2]Лист1!$AR$5:$AS$75,2),IF(AND($H52="м",$J52=13),VLOOKUP(M52,[2]Лист1!$BK$5:$BL$75,2),IF(AND($H52="ж",$J52=10),VLOOKUP(M52,[2]Лист1!$M$5:$N$75,2),IF(AND($H52="ж",$J52=11),VLOOKUP(M52,[2]Лист1!$AH$5:$AI$75,2),IF(AND($H52="ж",$J52=12),VLOOKUP(M52,[2]Лист1!$BA$5:$BB$75,2),IF(AND($H52="ж",$J52=13),VLOOKUP(M52,[2]Лист1!$BT$5:$BU$75,2))))))))))</f>
        <v>35</v>
      </c>
      <c r="O52" s="93">
        <v>27</v>
      </c>
      <c r="P52" s="98">
        <f>IF(O52="",0,IF(AND($H52="м",$J52=10),VLOOKUP(O52,[2]Лист1!$D$5:$I$74,6),IF(AND($H52="м",$J52=11),VLOOKUP(O52,[2]Лист1!$X$5:$AC$74,6),IF(AND($H52="м",$J52=12),VLOOKUP(O52,[2]Лист1!$AQ$5:$AV$74,6),IF(AND($H52="м",$J52=13),VLOOKUP(O52,[2]Лист1!$BO$5:$BBJ$74,6),IF(AND($H52="ж",$J52=10),VLOOKUP(O52,[2]Лист1!$M$5:$R$74,6),IF(AND($H52="ж",$J52=11),VLOOKUP(O52,[2]Лист1!$AG$5:$AL$74,6),IF(AND($H52="ж",$J52=12),VLOOKUP(O52,[2]Лист1!$AZ$5:$BE$74,6),IF(AND($H52="ж",$J52=13),VLOOKUP(O52,[2]Лист1!$BS$5:$BX$74,6))))))))))</f>
        <v>44</v>
      </c>
      <c r="Q52" s="99">
        <v>1</v>
      </c>
      <c r="R52" s="98">
        <f>IFERROR(IF(Q52="",0,IF(AND($H52="м",$J52=10),VLOOKUP(Q52,[2]Лист1!$G$5:$I$74,3),IF(AND($H52="м",$J52=11),VLOOKUP(Q52,[2]Лист1!$AA$5:$AC$74,3),IF(AND($H52="м",$J52=12),VLOOKUP(Q52,[2]Лист1!$AT$5:$AV$74,3),IF(AND($H52="м",$J52=13),VLOOKUP(Q52,[2]Лист1!$BM$5:$BBJ$74,3),IF(AND($H52="ж",$J52=10),VLOOKUP(Q52,[2]Лист1!$P$5:$R$74,3),IF(AND($H52="ж",$J52=11),VLOOKUP(Q52,[2]Лист1!$AJ$5:$AL$74,3),IF(AND($H52="ж",$J52=12),VLOOKUP(Q52,[2]Лист1!$BC$5:$BE$74,3),IF(AND($H52="ж",$J52=13),VLOOKUP(Q52,[2]Лист1!$BM$5:$BX$74,3)))))))))),0)</f>
        <v>5</v>
      </c>
      <c r="S52" s="99"/>
      <c r="T52" s="98">
        <f>IFERROR(IF(S52="",0,IF(AND($H52="м",$J52=10),VLOOKUP(S52,[2]Лист1!$H$5:$I$74,2),IF(AND($H52="м",$J52=11),VLOOKUP(S52,[2]Лист1!$AB$5:$AC$74,2),IF(AND($H52="м",$J52=12),VLOOKUP(S52,[2]Лист1!$AU$5:$AV$74,2),IF(AND($H52="м",$J52=13),VLOOKUP(S52,[2]Лист1!$BN$5:$BBJ$74,2),IF(AND($H52="ж",$J52=10),VLOOKUP(S52,[2]Лист1!$P$5:$R$74,3),IF(AND($H52="ж",$J52=11),VLOOKUP(S52,[2]Лист1!$AJ$5:$AL$74,3),IF(AND($H52="ж",$J52=12),VLOOKUP(S52,[2]Лист1!$BC$5:$BE$74,3),IF(AND($H52="ж",$J52=13),VLOOKUP(S52,[2]Лист1!$BM$5:$BX$74,3)))))))))),0)</f>
        <v>0</v>
      </c>
      <c r="U52" s="99">
        <v>13</v>
      </c>
      <c r="V52" s="98">
        <f>IFERROR(IF(U52="",0,IF(AND($H52="м",$J52=10),VLOOKUP(U52,[2]Лист1!$H$5:$I$74,2),IF(AND($H52="м",$J52=11),VLOOKUP(U52,[2]Лист1!$AB$5:$AC$74,2),IF(AND($H52="м",$J52=12),VLOOKUP(U52,[2]Лист1!$AU$5:$AV$74,2),IF(AND($H52="м",$J52=13),VLOOKUP(U52,[2]Лист1!$BN$5:$BBJ$74,2),IF(AND($H52="ж",$J52=10),VLOOKUP(U52,[2]Лист1!$Q$5:$R$74,2),IF(AND($H52="ж",$J52=11),VLOOKUP(U52,[2]Лист1!$AK$5:$AL$74,2),IF(AND($H52="ж",$J52=12),VLOOKUP(U52,[2]Лист1!$BD$5:$BE$74,2),IF(AND($H52="ж",$J52=13),VLOOKUP(U52,[2]Лист1!$BW$5:$BX$74,2)))))))))),0)</f>
        <v>20</v>
      </c>
      <c r="W52" s="103">
        <v>5412</v>
      </c>
      <c r="X52" s="98">
        <f>IFERROR(IF(W52="",0,IF(AND($H52="м",$J52=10),VLOOKUP(W52,[2]Лист1!$A$5:$B$75,2,FALSE),IF(AND($H52="м",$J52=11),VLOOKUP(W52,[2]Лист1!$U$5:$V$75,2,FALSE),IF(AND($H52="м",$J52=12),VLOOKUP(W52,[2]Лист1!$AN$5:$AO$75,2,FALSE),IF(AND($H52="м",$J52=13),VLOOKUP(W52,[2]Лист1!$BG$5:$BH$75,2,FALSE),IF(AND($H52="ж",$J52=10),VLOOKUP(W52,[2]Лист1!$J$5:$K$75,2,FALSE),IF(AND($H52="ж",$J52=11),VLOOKUP(W52,[2]Лист1!$AD$5:$AE$75,2,FALSE),IF(AND($H52="ж",$J52=12),VLOOKUP(W52,[2]Лист1!$AW$5:$AX$75,2,FALSE),IF(AND($H52="ж",$J52=13),VLOOKUP(W52,[2]Лист1!$BP$5:$BQ$75,2,FALSE)))))))))),IF(W52="",0,IF(AND($H52="м",$J52=10),VLOOKUP(W52,[2]Лист1!$A$5:$B$75,2),IF(AND($H52="м",$J52=11),VLOOKUP(W52,[2]Лист1!$U$5:$V$75,2),IF(AND($H52="м",$J52=12),VLOOKUP(W52,[2]Лист1!$AN$5:$AO$75,2),IF(AND($H52="м",$J52=13),VLOOKUP(W52,[2]Лист1!$BG$5:$BH$75,2),IF(AND($H52="ж",$J52=10),VLOOKUP(W52,[2]Лист1!$J$5:$K$75,2),IF(AND($H52="ж",$J52=11),VLOOKUP(W52,[2]Лист1!$AD$5:$AE$75,2),IF(AND($H52="ж",$J52=12),VLOOKUP(W52,[2]Лист1!$AW$5:$AX$75,2),IF(AND($H52="ж",$J52=13),VLOOKUP(W52,[2]Лист1!$BP$5:$BQ$75,2))))))))))-1)</f>
        <v>14</v>
      </c>
      <c r="Y52" s="97">
        <f t="shared" si="6"/>
        <v>150</v>
      </c>
      <c r="Z52" s="171"/>
      <c r="AB52" t="str">
        <f t="shared" si="7"/>
        <v>5</v>
      </c>
      <c r="AC52" t="str">
        <f t="shared" si="8"/>
        <v>412</v>
      </c>
      <c r="AD52" t="str">
        <f t="shared" si="9"/>
        <v>41</v>
      </c>
      <c r="AE52" t="str">
        <f t="shared" si="10"/>
        <v>2</v>
      </c>
    </row>
    <row r="53" spans="1:31" ht="23.45" customHeight="1" thickBot="1" x14ac:dyDescent="0.45">
      <c r="A53" s="17"/>
      <c r="B53" s="113">
        <v>1</v>
      </c>
      <c r="C53" s="54" t="s">
        <v>199</v>
      </c>
      <c r="D53" s="17" t="s">
        <v>321</v>
      </c>
      <c r="E53" s="17" t="s">
        <v>322</v>
      </c>
      <c r="F53" s="17" t="s">
        <v>323</v>
      </c>
      <c r="G53" s="64" t="str">
        <f t="shared" si="4"/>
        <v>Абдыкалыков Медер</v>
      </c>
      <c r="H53" s="18" t="s">
        <v>16</v>
      </c>
      <c r="I53" s="19">
        <v>40756</v>
      </c>
      <c r="J53" s="18">
        <f t="shared" si="5"/>
        <v>11</v>
      </c>
      <c r="K53" s="17">
        <v>140</v>
      </c>
      <c r="L53" s="114">
        <f>IF(K53&lt;100,0,IF(K53="",0,IF(AND($H53="м",J53=10),VLOOKUP(K53,[2]Лист1!$C$5:$I$74,7),IF(AND($H53="м",J53=11),VLOOKUP(K53,[2]Лист1!$W$5:$AC$74,7),IF(AND($H53="м",J53=12),VLOOKUP(K53,[2]Лист1!$AP$5:$AV$74,7),IF(AND($H53="м",J53=13),VLOOKUP(K53,[2]Лист1!$BI$5:$BO$74,7),IF(AND($H53="ж",J53=10),VLOOKUP(K53,[2]Лист1!$L$5:$R$74,7),IF(AND($H53="ж",J53=11),VLOOKUP(K53,[2]Лист1!$AF$5:$AL$74,7),IF(AND($H53="ж",J53=12),VLOOKUP(K53,[2]Лист1!$AY$5:$BE$74,7),IF(AND($H53="ж",J53=13),VLOOKUP(K53,[2]Лист1!$BR$5:$BX$74,7)))))))))))</f>
        <v>11</v>
      </c>
      <c r="M53" s="17">
        <v>63</v>
      </c>
      <c r="N53" s="114">
        <f>IF(M53="",0,IF(AND($H53="м",$J53=10),VLOOKUP(M53,[2]Лист1!$E$5:$F$75,2),IF(AND($H53="м",$J53=11),VLOOKUP(M53,[2]Лист1!$Y$5:$Z$75,2),IF(AND($H53="м",$J53=12),VLOOKUP(M53,[2]Лист1!$AR$5:$AS$75,2),IF(AND($H53="м",$J53=13),VLOOKUP(M53,[2]Лист1!$BK$5:$BL$75,2),IF(AND($H53="ж",$J53=10),VLOOKUP(M53,[2]Лист1!$M$5:$N$75,2),IF(AND($H53="ж",$J53=11),VLOOKUP(M53,[2]Лист1!$AH$5:$AI$75,2),IF(AND($H53="ж",$J53=12),VLOOKUP(M53,[2]Лист1!$BA$5:$BB$75,2),IF(AND($H53="ж",$J53=13),VLOOKUP(M53,[2]Лист1!$BT$5:$BU$75,2))))))))))</f>
        <v>14</v>
      </c>
      <c r="O53" s="115">
        <v>29</v>
      </c>
      <c r="P53" s="114">
        <f>IF(O53="",0,IF(AND($H53="м",$J53=10),VLOOKUP(O53,[2]Лист1!$D$5:$I$74,6),IF(AND($H53="м",$J53=11),VLOOKUP(O53,[2]Лист1!$X$5:$AC$74,6),IF(AND($H53="м",$J53=12),VLOOKUP(O53,[2]Лист1!$AQ$5:$AV$74,6),IF(AND($H53="м",$J53=13),VLOOKUP(O53,[2]Лист1!$BO$5:$BBJ$74,6),IF(AND($H53="ж",$J53=10),VLOOKUP(O53,[2]Лист1!$M$5:$R$74,6),IF(AND($H53="ж",$J53=11),VLOOKUP(O53,[2]Лист1!$AG$5:$AL$74,6),IF(AND($H53="ж",$J53=12),VLOOKUP(O53,[2]Лист1!$AZ$5:$BE$74,6),IF(AND($H53="ж",$J53=13),VLOOKUP(O53,[2]Лист1!$BS$5:$BX$74,6))))))))))</f>
        <v>47</v>
      </c>
      <c r="Q53" s="115">
        <v>2</v>
      </c>
      <c r="R53" s="114">
        <f>IFERROR(IF(Q53="",0,IF(AND($H53="м",$J53=10),VLOOKUP(Q53,[2]Лист1!$G$5:$I$74,3),IF(AND($H53="м",$J53=11),VLOOKUP(Q53,[2]Лист1!$AA$5:$AC$74,3),IF(AND($H53="м",$J53=12),VLOOKUP(Q53,[2]Лист1!$AT$5:$AV$74,3),IF(AND($H53="м",$J53=13),VLOOKUP(Q53,[2]Лист1!$BM$5:$BBJ$74,3),IF(AND($H53="ж",$J53=10),VLOOKUP(Q53,[2]Лист1!$P$5:$R$74,3),IF(AND($H53="ж",$J53=11),VLOOKUP(Q53,[2]Лист1!$AJ$5:$AL$74,3),IF(AND($H53="ж",$J53=12),VLOOKUP(Q53,[2]Лист1!$BC$5:$BE$74,3),IF(AND($H53="ж",$J53=13),VLOOKUP(Q53,[2]Лист1!$BM$5:$BX$74,3)))))))))),0)</f>
        <v>15</v>
      </c>
      <c r="S53" s="115">
        <v>0</v>
      </c>
      <c r="T53" s="114">
        <f>IFERROR(IF(S53="",0,IF(AND($H53="м",$J53=10),VLOOKUP(S53,[2]Лист1!$H$5:$I$74,2),IF(AND($H53="м",$J53=11),VLOOKUP(S53,[2]Лист1!$AB$5:$AC$74,2),IF(AND($H53="м",$J53=12),VLOOKUP(S53,[2]Лист1!$AU$5:$AV$74,2),IF(AND($H53="м",$J53=13),VLOOKUP(S53,[2]Лист1!$BN$5:$BBJ$74,2),IF(AND($H53="ж",$J53=10),VLOOKUP(S53,[2]Лист1!$P$5:$R$74,3),IF(AND($H53="ж",$J53=11),VLOOKUP(S53,[2]Лист1!$AJ$5:$AL$74,3),IF(AND($H53="ж",$J53=12),VLOOKUP(S53,[2]Лист1!$BC$5:$BE$74,3),IF(AND($H53="ж",$J53=13),VLOOKUP(S53,[2]Лист1!$BM$5:$BX$74,3)))))))))),0)</f>
        <v>0</v>
      </c>
      <c r="U53" s="115"/>
      <c r="V53" s="114">
        <f>IFERROR(IF(U53="",0,IF(AND($H53="м",$J53=10),VLOOKUP(U53,[2]Лист1!$H$5:$I$74,2),IF(AND($H53="м",$J53=11),VLOOKUP(U53,[2]Лист1!$AB$5:$AC$74,2),IF(AND($H53="м",$J53=12),VLOOKUP(U53,[2]Лист1!$AU$5:$AV$74,2),IF(AND($H53="м",$J53=13),VLOOKUP(U53,[2]Лист1!$BN$5:$BBJ$74,2),IF(AND($H53="ж",$J53=10),VLOOKUP(U53,[2]Лист1!$Q$5:$R$74,2),IF(AND($H53="ж",$J53=11),VLOOKUP(U53,[2]Лист1!$AK$5:$AL$74,2),IF(AND($H53="ж",$J53=12),VLOOKUP(U53,[2]Лист1!$BD$5:$BE$74,2),IF(AND($H53="ж",$J53=13),VLOOKUP(U53,[2]Лист1!$BW$5:$BX$74,2)))))))))),0)</f>
        <v>0</v>
      </c>
      <c r="W53" s="17">
        <v>5225</v>
      </c>
      <c r="X53" s="114">
        <f>IFERROR(IF(W53="",0,IF(AND($H53="м",$J53=10),VLOOKUP(W53,[2]Лист1!$A$5:$B$75,2,FALSE),IF(AND($H53="м",$J53=11),VLOOKUP(W53,[2]Лист1!$U$5:$V$75,2,FALSE),IF(AND($H53="м",$J53=12),VLOOKUP(W53,[2]Лист1!$AN$5:$AO$75,2,FALSE),IF(AND($H53="м",$J53=13),VLOOKUP(W53,[2]Лист1!$BG$5:$BH$75,2,FALSE),IF(AND($H53="ж",$J53=10),VLOOKUP(W53,[2]Лист1!$J$5:$K$75,2,FALSE),IF(AND($H53="ж",$J53=11),VLOOKUP(W53,[2]Лист1!$AD$5:$AE$75,2,FALSE),IF(AND($H53="ж",$J53=12),VLOOKUP(W53,[2]Лист1!$AW$5:$AX$75,2,FALSE),IF(AND($H53="ж",$J53=13),VLOOKUP(W53,[2]Лист1!$BP$5:$BQ$75,2,FALSE)))))))))),IF(W53="",0,IF(AND($H53="м",$J53=10),VLOOKUP(W53,[2]Лист1!$A$5:$B$75,2),IF(AND($H53="м",$J53=11),VLOOKUP(W53,[2]Лист1!$U$5:$V$75,2),IF(AND($H53="м",$J53=12),VLOOKUP(W53,[2]Лист1!$AN$5:$AO$75,2),IF(AND($H53="м",$J53=13),VLOOKUP(W53,[2]Лист1!$BG$5:$BH$75,2),IF(AND($H53="ж",$J53=10),VLOOKUP(W53,[2]Лист1!$J$5:$K$75,2),IF(AND($H53="ж",$J53=11),VLOOKUP(W53,[2]Лист1!$AD$5:$AE$75,2),IF(AND($H53="ж",$J53=12),VLOOKUP(W53,[2]Лист1!$AW$5:$AX$75,2),IF(AND($H53="ж",$J53=13),VLOOKUP(W53,[2]Лист1!$BP$5:$BQ$75,2))))))))))-1)</f>
        <v>18</v>
      </c>
      <c r="Y53" s="25">
        <f t="shared" si="6"/>
        <v>105</v>
      </c>
      <c r="Z53" s="172">
        <f>SUM(LARGE(Y53:Y60,{1,2,3,4,5,6,7}))</f>
        <v>843</v>
      </c>
      <c r="AB53" t="str">
        <f t="shared" si="7"/>
        <v>5</v>
      </c>
      <c r="AC53" t="str">
        <f t="shared" si="8"/>
        <v>225</v>
      </c>
      <c r="AD53" t="str">
        <f t="shared" si="9"/>
        <v>22</v>
      </c>
      <c r="AE53" t="str">
        <f t="shared" si="10"/>
        <v>5</v>
      </c>
    </row>
    <row r="54" spans="1:31" ht="23.45" customHeight="1" thickBot="1" x14ac:dyDescent="0.45">
      <c r="A54" s="17"/>
      <c r="B54" s="116">
        <v>2</v>
      </c>
      <c r="C54" s="55" t="s">
        <v>200</v>
      </c>
      <c r="D54" s="17" t="s">
        <v>324</v>
      </c>
      <c r="E54" s="17" t="s">
        <v>48</v>
      </c>
      <c r="F54" s="17" t="s">
        <v>265</v>
      </c>
      <c r="G54" s="64" t="str">
        <f t="shared" si="4"/>
        <v>Байдаев Руслан</v>
      </c>
      <c r="H54" s="18" t="s">
        <v>16</v>
      </c>
      <c r="I54" s="20">
        <v>40455</v>
      </c>
      <c r="J54" s="18">
        <f t="shared" si="5"/>
        <v>12</v>
      </c>
      <c r="K54" s="17">
        <v>170</v>
      </c>
      <c r="L54" s="114">
        <f>IF(K54&lt;100,0,IF(K54="",0,IF(AND($H54="м",J54=10),VLOOKUP(K54,[2]Лист1!$C$5:$I$74,7),IF(AND($H54="м",J54=11),VLOOKUP(K54,[2]Лист1!$W$5:$AC$74,7),IF(AND($H54="м",J54=12),VLOOKUP(K54,[2]Лист1!$AP$5:$AV$74,7),IF(AND($H54="м",J54=13),VLOOKUP(K54,[2]Лист1!$BI$5:$BO$74,7),IF(AND($H54="ж",J54=10),VLOOKUP(K54,[2]Лист1!$L$5:$R$74,7),IF(AND($H54="ж",J54=11),VLOOKUP(K54,[2]Лист1!$AF$5:$AL$74,7),IF(AND($H54="ж",J54=12),VLOOKUP(K54,[2]Лист1!$AY$5:$BE$74,7),IF(AND($H54="ж",J54=13),VLOOKUP(K54,[2]Лист1!$BR$5:$BX$74,7)))))))))))</f>
        <v>20</v>
      </c>
      <c r="M54" s="17">
        <v>60</v>
      </c>
      <c r="N54" s="114">
        <f>IF(M54="",0,IF(AND($H54="м",$J54=10),VLOOKUP(M54,[2]Лист1!$E$5:$F$75,2),IF(AND($H54="м",$J54=11),VLOOKUP(M54,[2]Лист1!$Y$5:$Z$75,2),IF(AND($H54="м",$J54=12),VLOOKUP(M54,[2]Лист1!$AR$5:$AS$75,2),IF(AND($H54="м",$J54=13),VLOOKUP(M54,[2]Лист1!$BK$5:$BL$75,2),IF(AND($H54="ж",$J54=10),VLOOKUP(M54,[2]Лист1!$M$5:$N$75,2),IF(AND($H54="ж",$J54=11),VLOOKUP(M54,[2]Лист1!$AH$5:$AI$75,2),IF(AND($H54="ж",$J54=12),VLOOKUP(M54,[2]Лист1!$BA$5:$BB$75,2),IF(AND($H54="ж",$J54=13),VLOOKUP(M54,[2]Лист1!$BT$5:$BU$75,2))))))))))</f>
        <v>13</v>
      </c>
      <c r="O54" s="115">
        <v>25</v>
      </c>
      <c r="P54" s="114">
        <f>IF(O54="",0,IF(AND($H54="м",$J54=10),VLOOKUP(O54,[2]Лист1!$D$5:$I$74,6),IF(AND($H54="м",$J54=11),VLOOKUP(O54,[2]Лист1!$X$5:$AC$74,6),IF(AND($H54="м",$J54=12),VLOOKUP(O54,[2]Лист1!$AQ$5:$AV$74,6),IF(AND($H54="м",$J54=13),VLOOKUP(O54,[2]Лист1!$BO$5:$BBJ$74,6),IF(AND($H54="ж",$J54=10),VLOOKUP(O54,[2]Лист1!$M$5:$R$74,6),IF(AND($H54="ж",$J54=11),VLOOKUP(O54,[2]Лист1!$AG$5:$AL$74,6),IF(AND($H54="ж",$J54=12),VLOOKUP(O54,[2]Лист1!$AZ$5:$BE$74,6),IF(AND($H54="ж",$J54=13),VLOOKUP(O54,[2]Лист1!$BS$5:$BX$74,6))))))))))</f>
        <v>34</v>
      </c>
      <c r="Q54" s="115">
        <v>10</v>
      </c>
      <c r="R54" s="114">
        <f>IFERROR(IF(Q54="",0,IF(AND($H54="м",$J54=10),VLOOKUP(Q54,[2]Лист1!$G$5:$I$74,3),IF(AND($H54="м",$J54=11),VLOOKUP(Q54,[2]Лист1!$AA$5:$AC$74,3),IF(AND($H54="м",$J54=12),VLOOKUP(Q54,[2]Лист1!$AT$5:$AV$74,3),IF(AND($H54="м",$J54=13),VLOOKUP(Q54,[2]Лист1!$BM$5:$BBJ$74,3),IF(AND($H54="ж",$J54=10),VLOOKUP(Q54,[2]Лист1!$P$5:$R$74,3),IF(AND($H54="ж",$J54=11),VLOOKUP(Q54,[2]Лист1!$AJ$5:$AL$74,3),IF(AND($H54="ж",$J54=12),VLOOKUP(Q54,[2]Лист1!$BC$5:$BE$74,3),IF(AND($H54="ж",$J54=13),VLOOKUP(Q54,[2]Лист1!$BM$5:$BX$74,3)))))))))),0)</f>
        <v>32</v>
      </c>
      <c r="S54" s="115">
        <v>3</v>
      </c>
      <c r="T54" s="114">
        <f>IFERROR(IF(S54="",0,IF(AND($H54="м",$J54=10),VLOOKUP(S54,[2]Лист1!$H$5:$I$74,2),IF(AND($H54="м",$J54=11),VLOOKUP(S54,[2]Лист1!$AB$5:$AC$74,2),IF(AND($H54="м",$J54=12),VLOOKUP(S54,[2]Лист1!$AU$5:$AV$74,2),IF(AND($H54="м",$J54=13),VLOOKUP(S54,[2]Лист1!$BN$5:$BBJ$74,2),IF(AND($H54="ж",$J54=10),VLOOKUP(S54,[2]Лист1!$P$5:$R$74,3),IF(AND($H54="ж",$J54=11),VLOOKUP(S54,[2]Лист1!$AJ$5:$AL$74,3),IF(AND($H54="ж",$J54=12),VLOOKUP(S54,[2]Лист1!$BC$5:$BE$74,3),IF(AND($H54="ж",$J54=13),VLOOKUP(S54,[2]Лист1!$BM$5:$BX$74,3)))))))))),0)</f>
        <v>17</v>
      </c>
      <c r="U54" s="115"/>
      <c r="V54" s="114">
        <f>IFERROR(IF(U54="",0,IF(AND($H54="м",$J54=10),VLOOKUP(U54,[2]Лист1!$H$5:$I$74,2),IF(AND($H54="м",$J54=11),VLOOKUP(U54,[2]Лист1!$AB$5:$AC$74,2),IF(AND($H54="м",$J54=12),VLOOKUP(U54,[2]Лист1!$AU$5:$AV$74,2),IF(AND($H54="м",$J54=13),VLOOKUP(U54,[2]Лист1!$BN$5:$BBJ$74,2),IF(AND($H54="ж",$J54=10),VLOOKUP(U54,[2]Лист1!$Q$5:$R$74,2),IF(AND($H54="ж",$J54=11),VLOOKUP(U54,[2]Лист1!$AK$5:$AL$74,2),IF(AND($H54="ж",$J54=12),VLOOKUP(U54,[2]Лист1!$BD$5:$BE$74,2),IF(AND($H54="ж",$J54=13),VLOOKUP(U54,[2]Лист1!$BW$5:$BX$74,2)))))))))),0)</f>
        <v>0</v>
      </c>
      <c r="W54" s="17">
        <v>4558</v>
      </c>
      <c r="X54" s="114">
        <f>IFERROR(IF(W54="",0,IF(AND($H54="м",$J54=10),VLOOKUP(W54,[2]Лист1!$A$5:$B$75,2,FALSE),IF(AND($H54="м",$J54=11),VLOOKUP(W54,[2]Лист1!$U$5:$V$75,2,FALSE),IF(AND($H54="м",$J54=12),VLOOKUP(W54,[2]Лист1!$AN$5:$AO$75,2,FALSE),IF(AND($H54="м",$J54=13),VLOOKUP(W54,[2]Лист1!$BG$5:$BH$75,2,FALSE),IF(AND($H54="ж",$J54=10),VLOOKUP(W54,[2]Лист1!$J$5:$K$75,2,FALSE),IF(AND($H54="ж",$J54=11),VLOOKUP(W54,[2]Лист1!$AD$5:$AE$75,2,FALSE),IF(AND($H54="ж",$J54=12),VLOOKUP(W54,[2]Лист1!$AW$5:$AX$75,2,FALSE),IF(AND($H54="ж",$J54=13),VLOOKUP(W54,[2]Лист1!$BP$5:$BQ$75,2,FALSE)))))))))),IF(W54="",0,IF(AND($H54="м",$J54=10),VLOOKUP(W54,[2]Лист1!$A$5:$B$75,2),IF(AND($H54="м",$J54=11),VLOOKUP(W54,[2]Лист1!$U$5:$V$75,2),IF(AND($H54="м",$J54=12),VLOOKUP(W54,[2]Лист1!$AN$5:$AO$75,2),IF(AND($H54="м",$J54=13),VLOOKUP(W54,[2]Лист1!$BG$5:$BH$75,2),IF(AND($H54="ж",$J54=10),VLOOKUP(W54,[2]Лист1!$J$5:$K$75,2),IF(AND($H54="ж",$J54=11),VLOOKUP(W54,[2]Лист1!$AD$5:$AE$75,2),IF(AND($H54="ж",$J54=12),VLOOKUP(W54,[2]Лист1!$AW$5:$AX$75,2),IF(AND($H54="ж",$J54=13),VLOOKUP(W54,[2]Лист1!$BP$5:$BQ$75,2))))))))))-1)</f>
        <v>18</v>
      </c>
      <c r="Y54" s="25">
        <f t="shared" si="6"/>
        <v>134</v>
      </c>
      <c r="Z54" s="173"/>
      <c r="AB54" t="str">
        <f t="shared" si="7"/>
        <v>4</v>
      </c>
      <c r="AC54" t="str">
        <f t="shared" si="8"/>
        <v>558</v>
      </c>
      <c r="AD54" t="str">
        <f t="shared" si="9"/>
        <v>55</v>
      </c>
      <c r="AE54" t="str">
        <f t="shared" si="10"/>
        <v>8</v>
      </c>
    </row>
    <row r="55" spans="1:31" ht="23.45" customHeight="1" thickBot="1" x14ac:dyDescent="0.45">
      <c r="A55" s="17"/>
      <c r="B55" s="116">
        <v>3</v>
      </c>
      <c r="C55" s="55" t="s">
        <v>201</v>
      </c>
      <c r="D55" s="17" t="s">
        <v>325</v>
      </c>
      <c r="E55" s="17" t="s">
        <v>326</v>
      </c>
      <c r="F55" s="17" t="s">
        <v>327</v>
      </c>
      <c r="G55" s="64" t="str">
        <f t="shared" si="4"/>
        <v>Дюкарев Демьян</v>
      </c>
      <c r="H55" s="18" t="s">
        <v>16</v>
      </c>
      <c r="I55" s="20">
        <v>40599</v>
      </c>
      <c r="J55" s="18">
        <f t="shared" si="5"/>
        <v>12</v>
      </c>
      <c r="K55" s="17">
        <v>168</v>
      </c>
      <c r="L55" s="114">
        <f>IF(K55&lt;100,0,IF(K55="",0,IF(AND($H55="м",J55=10),VLOOKUP(K55,[2]Лист1!$C$5:$I$74,7),IF(AND($H55="м",J55=11),VLOOKUP(K55,[2]Лист1!$W$5:$AC$74,7),IF(AND($H55="м",J55=12),VLOOKUP(K55,[2]Лист1!$AP$5:$AV$74,7),IF(AND($H55="м",J55=13),VLOOKUP(K55,[2]Лист1!$BI$5:$BO$74,7),IF(AND($H55="ж",J55=10),VLOOKUP(K55,[2]Лист1!$L$5:$R$74,7),IF(AND($H55="ж",J55=11),VLOOKUP(K55,[2]Лист1!$AF$5:$AL$74,7),IF(AND($H55="ж",J55=12),VLOOKUP(K55,[2]Лист1!$AY$5:$BE$74,7),IF(AND($H55="ж",J55=13),VLOOKUP(K55,[2]Лист1!$BR$5:$BX$74,7)))))))))))</f>
        <v>19</v>
      </c>
      <c r="M55" s="17">
        <v>56</v>
      </c>
      <c r="N55" s="114">
        <f>IF(M55="",0,IF(AND($H55="м",$J55=10),VLOOKUP(M55,[2]Лист1!$E$5:$F$75,2),IF(AND($H55="м",$J55=11),VLOOKUP(M55,[2]Лист1!$Y$5:$Z$75,2),IF(AND($H55="м",$J55=12),VLOOKUP(M55,[2]Лист1!$AR$5:$AS$75,2),IF(AND($H55="м",$J55=13),VLOOKUP(M55,[2]Лист1!$BK$5:$BL$75,2),IF(AND($H55="ж",$J55=10),VLOOKUP(M55,[2]Лист1!$M$5:$N$75,2),IF(AND($H55="ж",$J55=11),VLOOKUP(M55,[2]Лист1!$AH$5:$AI$75,2),IF(AND($H55="ж",$J55=12),VLOOKUP(M55,[2]Лист1!$BA$5:$BB$75,2),IF(AND($H55="ж",$J55=13),VLOOKUP(M55,[2]Лист1!$BT$5:$BU$75,2))))))))))</f>
        <v>26</v>
      </c>
      <c r="O55" s="115">
        <v>25</v>
      </c>
      <c r="P55" s="114">
        <f>IF(O55="",0,IF(AND($H55="м",$J55=10),VLOOKUP(O55,[2]Лист1!$D$5:$I$74,6),IF(AND($H55="м",$J55=11),VLOOKUP(O55,[2]Лист1!$X$5:$AC$74,6),IF(AND($H55="м",$J55=12),VLOOKUP(O55,[2]Лист1!$AQ$5:$AV$74,6),IF(AND($H55="м",$J55=13),VLOOKUP(O55,[2]Лист1!$BO$5:$BBJ$74,6),IF(AND($H55="ж",$J55=10),VLOOKUP(O55,[2]Лист1!$M$5:$R$74,6),IF(AND($H55="ж",$J55=11),VLOOKUP(O55,[2]Лист1!$AG$5:$AL$74,6),IF(AND($H55="ж",$J55=12),VLOOKUP(O55,[2]Лист1!$AZ$5:$BE$74,6),IF(AND($H55="ж",$J55=13),VLOOKUP(O55,[2]Лист1!$BS$5:$BX$74,6))))))))))</f>
        <v>34</v>
      </c>
      <c r="Q55" s="115">
        <v>-7</v>
      </c>
      <c r="R55" s="114">
        <f>IFERROR(IF(Q55="",0,IF(AND($H55="м",$J55=10),VLOOKUP(Q55,[2]Лист1!$G$5:$I$74,3),IF(AND($H55="м",$J55=11),VLOOKUP(Q55,[2]Лист1!$AA$5:$AC$74,3),IF(AND($H55="м",$J55=12),VLOOKUP(Q55,[2]Лист1!$AT$5:$AV$74,3),IF(AND($H55="м",$J55=13),VLOOKUP(Q55,[2]Лист1!$BM$5:$BBJ$74,3),IF(AND($H55="ж",$J55=10),VLOOKUP(Q55,[2]Лист1!$P$5:$R$74,3),IF(AND($H55="ж",$J55=11),VLOOKUP(Q55,[2]Лист1!$AJ$5:$AL$74,3),IF(AND($H55="ж",$J55=12),VLOOKUP(Q55,[2]Лист1!$BC$5:$BE$74,3),IF(AND($H55="ж",$J55=13),VLOOKUP(Q55,[2]Лист1!$BM$5:$BX$74,3)))))))))),0)</f>
        <v>0</v>
      </c>
      <c r="S55" s="115">
        <v>0</v>
      </c>
      <c r="T55" s="114">
        <f>IFERROR(IF(S55="",0,IF(AND($H55="м",$J55=10),VLOOKUP(S55,[2]Лист1!$H$5:$I$74,2),IF(AND($H55="м",$J55=11),VLOOKUP(S55,[2]Лист1!$AB$5:$AC$74,2),IF(AND($H55="м",$J55=12),VLOOKUP(S55,[2]Лист1!$AU$5:$AV$74,2),IF(AND($H55="м",$J55=13),VLOOKUP(S55,[2]Лист1!$BN$5:$BBJ$74,2),IF(AND($H55="ж",$J55=10),VLOOKUP(S55,[2]Лист1!$P$5:$R$74,3),IF(AND($H55="ж",$J55=11),VLOOKUP(S55,[2]Лист1!$AJ$5:$AL$74,3),IF(AND($H55="ж",$J55=12),VLOOKUP(S55,[2]Лист1!$BC$5:$BE$74,3),IF(AND($H55="ж",$J55=13),VLOOKUP(S55,[2]Лист1!$BM$5:$BX$74,3)))))))))),0)</f>
        <v>0</v>
      </c>
      <c r="U55" s="115"/>
      <c r="V55" s="114">
        <f>IFERROR(IF(U55="",0,IF(AND($H55="м",$J55=10),VLOOKUP(U55,[2]Лист1!$H$5:$I$74,2),IF(AND($H55="м",$J55=11),VLOOKUP(U55,[2]Лист1!$AB$5:$AC$74,2),IF(AND($H55="м",$J55=12),VLOOKUP(U55,[2]Лист1!$AU$5:$AV$74,2),IF(AND($H55="м",$J55=13),VLOOKUP(U55,[2]Лист1!$BN$5:$BBJ$74,2),IF(AND($H55="ж",$J55=10),VLOOKUP(U55,[2]Лист1!$Q$5:$R$74,2),IF(AND($H55="ж",$J55=11),VLOOKUP(U55,[2]Лист1!$AK$5:$AL$74,2),IF(AND($H55="ж",$J55=12),VLOOKUP(U55,[2]Лист1!$BD$5:$BE$74,2),IF(AND($H55="ж",$J55=13),VLOOKUP(U55,[2]Лист1!$BW$5:$BX$74,2)))))))))),0)</f>
        <v>0</v>
      </c>
      <c r="W55" s="17">
        <v>4489</v>
      </c>
      <c r="X55" s="114">
        <f>IFERROR(IF(W55="",0,IF(AND($H55="м",$J55=10),VLOOKUP(W55,[2]Лист1!$A$5:$B$75,2,FALSE),IF(AND($H55="м",$J55=11),VLOOKUP(W55,[2]Лист1!$U$5:$V$75,2,FALSE),IF(AND($H55="м",$J55=12),VLOOKUP(W55,[2]Лист1!$AN$5:$AO$75,2,FALSE),IF(AND($H55="м",$J55=13),VLOOKUP(W55,[2]Лист1!$BG$5:$BH$75,2,FALSE),IF(AND($H55="ж",$J55=10),VLOOKUP(W55,[2]Лист1!$J$5:$K$75,2,FALSE),IF(AND($H55="ж",$J55=11),VLOOKUP(W55,[2]Лист1!$AD$5:$AE$75,2,FALSE),IF(AND($H55="ж",$J55=12),VLOOKUP(W55,[2]Лист1!$AW$5:$AX$75,2,FALSE),IF(AND($H55="ж",$J55=13),VLOOKUP(W55,[2]Лист1!$BP$5:$BQ$75,2,FALSE)))))))))),IF(W55="",0,IF(AND($H55="м",$J55=10),VLOOKUP(W55,[2]Лист1!$A$5:$B$75,2),IF(AND($H55="м",$J55=11),VLOOKUP(W55,[2]Лист1!$U$5:$V$75,2),IF(AND($H55="м",$J55=12),VLOOKUP(W55,[2]Лист1!$AN$5:$AO$75,2),IF(AND($H55="м",$J55=13),VLOOKUP(W55,[2]Лист1!$BG$5:$BH$75,2),IF(AND($H55="ж",$J55=10),VLOOKUP(W55,[2]Лист1!$J$5:$K$75,2),IF(AND($H55="ж",$J55=11),VLOOKUP(W55,[2]Лист1!$AD$5:$AE$75,2),IF(AND($H55="ж",$J55=12),VLOOKUP(W55,[2]Лист1!$AW$5:$AX$75,2),IF(AND($H55="ж",$J55=13),VLOOKUP(W55,[2]Лист1!$BP$5:$BQ$75,2))))))))))-1)</f>
        <v>20</v>
      </c>
      <c r="Y55" s="25">
        <f t="shared" si="6"/>
        <v>99</v>
      </c>
      <c r="Z55" s="173"/>
      <c r="AB55" t="str">
        <f t="shared" si="7"/>
        <v>4</v>
      </c>
      <c r="AC55" t="str">
        <f t="shared" si="8"/>
        <v>489</v>
      </c>
      <c r="AD55" t="str">
        <f t="shared" si="9"/>
        <v>48</v>
      </c>
      <c r="AE55" t="str">
        <f t="shared" si="10"/>
        <v>9</v>
      </c>
    </row>
    <row r="56" spans="1:31" ht="23.45" customHeight="1" thickBot="1" x14ac:dyDescent="0.45">
      <c r="A56" s="17"/>
      <c r="B56" s="113">
        <v>4</v>
      </c>
      <c r="C56" s="55" t="s">
        <v>202</v>
      </c>
      <c r="D56" s="17" t="s">
        <v>328</v>
      </c>
      <c r="E56" s="17" t="s">
        <v>40</v>
      </c>
      <c r="F56" s="17" t="s">
        <v>51</v>
      </c>
      <c r="G56" s="64" t="str">
        <f t="shared" si="4"/>
        <v>Керин Роман</v>
      </c>
      <c r="H56" s="18" t="s">
        <v>16</v>
      </c>
      <c r="I56" s="20">
        <v>40519</v>
      </c>
      <c r="J56" s="18">
        <f t="shared" si="5"/>
        <v>12</v>
      </c>
      <c r="K56" s="17">
        <v>137</v>
      </c>
      <c r="L56" s="114">
        <f>IF(K56&lt;100,0,IF(K56="",0,IF(AND($H56="м",J56=10),VLOOKUP(K56,[2]Лист1!$C$5:$I$74,7),IF(AND($H56="м",J56=11),VLOOKUP(K56,[2]Лист1!$W$5:$AC$74,7),IF(AND($H56="м",J56=12),VLOOKUP(K56,[2]Лист1!$AP$5:$AV$74,7),IF(AND($H56="м",J56=13),VLOOKUP(K56,[2]Лист1!$BI$5:$BO$74,7),IF(AND($H56="ж",J56=10),VLOOKUP(K56,[2]Лист1!$L$5:$R$74,7),IF(AND($H56="ж",J56=11),VLOOKUP(K56,[2]Лист1!$AF$5:$AL$74,7),IF(AND($H56="ж",J56=12),VLOOKUP(K56,[2]Лист1!$AY$5:$BE$74,7),IF(AND($H56="ж",J56=13),VLOOKUP(K56,[2]Лист1!$BR$5:$BX$74,7)))))))))))</f>
        <v>7</v>
      </c>
      <c r="M56" s="17">
        <v>63</v>
      </c>
      <c r="N56" s="114">
        <f>IF(M56="",0,IF(AND($H56="м",$J56=10),VLOOKUP(M56,[2]Лист1!$E$5:$F$75,2),IF(AND($H56="м",$J56=11),VLOOKUP(M56,[2]Лист1!$Y$5:$Z$75,2),IF(AND($H56="м",$J56=12),VLOOKUP(M56,[2]Лист1!$AR$5:$AS$75,2),IF(AND($H56="м",$J56=13),VLOOKUP(M56,[2]Лист1!$BK$5:$BL$75,2),IF(AND($H56="ж",$J56=10),VLOOKUP(M56,[2]Лист1!$M$5:$N$75,2),IF(AND($H56="ж",$J56=11),VLOOKUP(M56,[2]Лист1!$AH$5:$AI$75,2),IF(AND($H56="ж",$J56=12),VLOOKUP(M56,[2]Лист1!$BA$5:$BB$75,2),IF(AND($H56="ж",$J56=13),VLOOKUP(M56,[2]Лист1!$BT$5:$BU$75,2))))))))))</f>
        <v>7</v>
      </c>
      <c r="O56" s="115">
        <v>24</v>
      </c>
      <c r="P56" s="114">
        <f>IF(O56="",0,IF(AND($H56="м",$J56=10),VLOOKUP(O56,[2]Лист1!$D$5:$I$74,6),IF(AND($H56="м",$J56=11),VLOOKUP(O56,[2]Лист1!$X$5:$AC$74,6),IF(AND($H56="м",$J56=12),VLOOKUP(O56,[2]Лист1!$AQ$5:$AV$74,6),IF(AND($H56="м",$J56=13),VLOOKUP(O56,[2]Лист1!$BO$5:$BBJ$74,6),IF(AND($H56="ж",$J56=10),VLOOKUP(O56,[2]Лист1!$M$5:$R$74,6),IF(AND($H56="ж",$J56=11),VLOOKUP(O56,[2]Лист1!$AG$5:$AL$74,6),IF(AND($H56="ж",$J56=12),VLOOKUP(O56,[2]Лист1!$AZ$5:$BE$74,6),IF(AND($H56="ж",$J56=13),VLOOKUP(O56,[2]Лист1!$BS$5:$BX$74,6))))))))))</f>
        <v>32</v>
      </c>
      <c r="Q56" s="115">
        <v>-7</v>
      </c>
      <c r="R56" s="114">
        <f>IFERROR(IF(Q56="",0,IF(AND($H56="м",$J56=10),VLOOKUP(Q56,[2]Лист1!$G$5:$I$74,3),IF(AND($H56="м",$J56=11),VLOOKUP(Q56,[2]Лист1!$AA$5:$AC$74,3),IF(AND($H56="м",$J56=12),VLOOKUP(Q56,[2]Лист1!$AT$5:$AV$74,3),IF(AND($H56="м",$J56=13),VLOOKUP(Q56,[2]Лист1!$BM$5:$BBJ$74,3),IF(AND($H56="ж",$J56=10),VLOOKUP(Q56,[2]Лист1!$P$5:$R$74,3),IF(AND($H56="ж",$J56=11),VLOOKUP(Q56,[2]Лист1!$AJ$5:$AL$74,3),IF(AND($H56="ж",$J56=12),VLOOKUP(Q56,[2]Лист1!$BC$5:$BE$74,3),IF(AND($H56="ж",$J56=13),VLOOKUP(Q56,[2]Лист1!$BM$5:$BX$74,3)))))))))),0)</f>
        <v>0</v>
      </c>
      <c r="S56" s="115">
        <v>0</v>
      </c>
      <c r="T56" s="114">
        <f>IFERROR(IF(S56="",0,IF(AND($H56="м",$J56=10),VLOOKUP(S56,[2]Лист1!$H$5:$I$74,2),IF(AND($H56="м",$J56=11),VLOOKUP(S56,[2]Лист1!$AB$5:$AC$74,2),IF(AND($H56="м",$J56=12),VLOOKUP(S56,[2]Лист1!$AU$5:$AV$74,2),IF(AND($H56="м",$J56=13),VLOOKUP(S56,[2]Лист1!$BN$5:$BBJ$74,2),IF(AND($H56="ж",$J56=10),VLOOKUP(S56,[2]Лист1!$P$5:$R$74,3),IF(AND($H56="ж",$J56=11),VLOOKUP(S56,[2]Лист1!$AJ$5:$AL$74,3),IF(AND($H56="ж",$J56=12),VLOOKUP(S56,[2]Лист1!$BC$5:$BE$74,3),IF(AND($H56="ж",$J56=13),VLOOKUP(S56,[2]Лист1!$BM$5:$BX$74,3)))))))))),0)</f>
        <v>0</v>
      </c>
      <c r="U56" s="115"/>
      <c r="V56" s="114">
        <f>IFERROR(IF(U56="",0,IF(AND($H56="м",$J56=10),VLOOKUP(U56,[2]Лист1!$H$5:$I$74,2),IF(AND($H56="м",$J56=11),VLOOKUP(U56,[2]Лист1!$AB$5:$AC$74,2),IF(AND($H56="м",$J56=12),VLOOKUP(U56,[2]Лист1!$AU$5:$AV$74,2),IF(AND($H56="м",$J56=13),VLOOKUP(U56,[2]Лист1!$BN$5:$BBJ$74,2),IF(AND($H56="ж",$J56=10),VLOOKUP(U56,[2]Лист1!$Q$5:$R$74,2),IF(AND($H56="ж",$J56=11),VLOOKUP(U56,[2]Лист1!$AK$5:$AL$74,2),IF(AND($H56="ж",$J56=12),VLOOKUP(U56,[2]Лист1!$BD$5:$BE$74,2),IF(AND($H56="ж",$J56=13),VLOOKUP(U56,[2]Лист1!$BW$5:$BX$74,2)))))))))),0)</f>
        <v>0</v>
      </c>
      <c r="W56" s="17">
        <v>6063</v>
      </c>
      <c r="X56" s="114">
        <f>IFERROR(IF(W56="",0,IF(AND($H56="м",$J56=10),VLOOKUP(W56,[2]Лист1!$A$5:$B$75,2,FALSE),IF(AND($H56="м",$J56=11),VLOOKUP(W56,[2]Лист1!$U$5:$V$75,2,FALSE),IF(AND($H56="м",$J56=12),VLOOKUP(W56,[2]Лист1!$AN$5:$AO$75,2,FALSE),IF(AND($H56="м",$J56=13),VLOOKUP(W56,[2]Лист1!$BG$5:$BH$75,2,FALSE),IF(AND($H56="ж",$J56=10),VLOOKUP(W56,[2]Лист1!$J$5:$K$75,2,FALSE),IF(AND($H56="ж",$J56=11),VLOOKUP(W56,[2]Лист1!$AD$5:$AE$75,2,FALSE),IF(AND($H56="ж",$J56=12),VLOOKUP(W56,[2]Лист1!$AW$5:$AX$75,2,FALSE),IF(AND($H56="ж",$J56=13),VLOOKUP(W56,[2]Лист1!$BP$5:$BQ$75,2,FALSE)))))))))),IF(W56="",0,IF(AND($H56="м",$J56=10),VLOOKUP(W56,[2]Лист1!$A$5:$B$75,2),IF(AND($H56="м",$J56=11),VLOOKUP(W56,[2]Лист1!$U$5:$V$75,2),IF(AND($H56="м",$J56=12),VLOOKUP(W56,[2]Лист1!$AN$5:$AO$75,2),IF(AND($H56="м",$J56=13),VLOOKUP(W56,[2]Лист1!$BG$5:$BH$75,2),IF(AND($H56="ж",$J56=10),VLOOKUP(W56,[2]Лист1!$J$5:$K$75,2),IF(AND($H56="ж",$J56=11),VLOOKUP(W56,[2]Лист1!$AD$5:$AE$75,2),IF(AND($H56="ж",$J56=12),VLOOKUP(W56,[2]Лист1!$AW$5:$AX$75,2),IF(AND($H56="ж",$J56=13),VLOOKUP(W56,[2]Лист1!$BP$5:$BQ$75,2))))))))))-1)</f>
        <v>2</v>
      </c>
      <c r="Y56" s="25">
        <f t="shared" si="6"/>
        <v>48</v>
      </c>
      <c r="Z56" s="173"/>
      <c r="AB56" t="str">
        <f t="shared" si="7"/>
        <v>6</v>
      </c>
      <c r="AC56" t="str">
        <f t="shared" si="8"/>
        <v>063</v>
      </c>
      <c r="AD56" t="str">
        <f t="shared" si="9"/>
        <v>06</v>
      </c>
      <c r="AE56" t="str">
        <f t="shared" si="10"/>
        <v>3</v>
      </c>
    </row>
    <row r="57" spans="1:31" ht="23.45" customHeight="1" thickBot="1" x14ac:dyDescent="0.45">
      <c r="A57" s="17"/>
      <c r="B57" s="116">
        <v>5</v>
      </c>
      <c r="C57" s="55" t="s">
        <v>203</v>
      </c>
      <c r="D57" s="17" t="s">
        <v>329</v>
      </c>
      <c r="E57" s="17" t="s">
        <v>299</v>
      </c>
      <c r="F57" s="17" t="s">
        <v>330</v>
      </c>
      <c r="G57" s="64" t="str">
        <f t="shared" si="4"/>
        <v>Сургутский Максим</v>
      </c>
      <c r="H57" s="18" t="s">
        <v>16</v>
      </c>
      <c r="I57" s="20">
        <v>40580</v>
      </c>
      <c r="J57" s="18">
        <f t="shared" si="5"/>
        <v>12</v>
      </c>
      <c r="K57" s="17">
        <v>160</v>
      </c>
      <c r="L57" s="114">
        <f>IF(K57&lt;100,0,IF(K57="",0,IF(AND($H57="м",J57=10),VLOOKUP(K57,[2]Лист1!$C$5:$I$74,7),IF(AND($H57="м",J57=11),VLOOKUP(K57,[2]Лист1!$W$5:$AC$74,7),IF(AND($H57="м",J57=12),VLOOKUP(K57,[2]Лист1!$AP$5:$AV$74,7),IF(AND($H57="м",J57=13),VLOOKUP(K57,[2]Лист1!$BI$5:$BO$74,7),IF(AND($H57="ж",J57=10),VLOOKUP(K57,[2]Лист1!$L$5:$R$74,7),IF(AND($H57="ж",J57=11),VLOOKUP(K57,[2]Лист1!$AF$5:$AL$74,7),IF(AND($H57="ж",J57=12),VLOOKUP(K57,[2]Лист1!$AY$5:$BE$74,7),IF(AND($H57="ж",J57=13),VLOOKUP(K57,[2]Лист1!$BR$5:$BX$74,7)))))))))))</f>
        <v>15</v>
      </c>
      <c r="M57" s="17">
        <v>60</v>
      </c>
      <c r="N57" s="114">
        <f>IF(M57="",0,IF(AND($H57="м",$J57=10),VLOOKUP(M57,[2]Лист1!$E$5:$F$75,2),IF(AND($H57="м",$J57=11),VLOOKUP(M57,[2]Лист1!$Y$5:$Z$75,2),IF(AND($H57="м",$J57=12),VLOOKUP(M57,[2]Лист1!$AR$5:$AS$75,2),IF(AND($H57="м",$J57=13),VLOOKUP(M57,[2]Лист1!$BK$5:$BL$75,2),IF(AND($H57="ж",$J57=10),VLOOKUP(M57,[2]Лист1!$M$5:$N$75,2),IF(AND($H57="ж",$J57=11),VLOOKUP(M57,[2]Лист1!$AH$5:$AI$75,2),IF(AND($H57="ж",$J57=12),VLOOKUP(M57,[2]Лист1!$BA$5:$BB$75,2),IF(AND($H57="ж",$J57=13),VLOOKUP(M57,[2]Лист1!$BT$5:$BU$75,2))))))))))</f>
        <v>13</v>
      </c>
      <c r="O57" s="115">
        <v>25</v>
      </c>
      <c r="P57" s="114">
        <f>IF(O57="",0,IF(AND($H57="м",$J57=10),VLOOKUP(O57,[2]Лист1!$D$5:$I$74,6),IF(AND($H57="м",$J57=11),VLOOKUP(O57,[2]Лист1!$X$5:$AC$74,6),IF(AND($H57="м",$J57=12),VLOOKUP(O57,[2]Лист1!$AQ$5:$AV$74,6),IF(AND($H57="м",$J57=13),VLOOKUP(O57,[2]Лист1!$BO$5:$BBJ$74,6),IF(AND($H57="ж",$J57=10),VLOOKUP(O57,[2]Лист1!$M$5:$R$74,6),IF(AND($H57="ж",$J57=11),VLOOKUP(O57,[2]Лист1!$AG$5:$AL$74,6),IF(AND($H57="ж",$J57=12),VLOOKUP(O57,[2]Лист1!$AZ$5:$BE$74,6),IF(AND($H57="ж",$J57=13),VLOOKUP(O57,[2]Лист1!$BS$5:$BX$74,6))))))))))</f>
        <v>34</v>
      </c>
      <c r="Q57" s="115">
        <v>-10</v>
      </c>
      <c r="R57" s="114">
        <f>IFERROR(IF(Q57="",0,IF(AND($H57="м",$J57=10),VLOOKUP(Q57,[2]Лист1!$G$5:$I$74,3),IF(AND($H57="м",$J57=11),VLOOKUP(Q57,[2]Лист1!$AA$5:$AC$74,3),IF(AND($H57="м",$J57=12),VLOOKUP(Q57,[2]Лист1!$AT$5:$AV$74,3),IF(AND($H57="м",$J57=13),VLOOKUP(Q57,[2]Лист1!$BM$5:$BBJ$74,3),IF(AND($H57="ж",$J57=10),VLOOKUP(Q57,[2]Лист1!$P$5:$R$74,3),IF(AND($H57="ж",$J57=11),VLOOKUP(Q57,[2]Лист1!$AJ$5:$AL$74,3),IF(AND($H57="ж",$J57=12),VLOOKUP(Q57,[2]Лист1!$BC$5:$BE$74,3),IF(AND($H57="ж",$J57=13),VLOOKUP(Q57,[2]Лист1!$BM$5:$BX$74,3)))))))))),0)</f>
        <v>0</v>
      </c>
      <c r="S57" s="115">
        <v>2</v>
      </c>
      <c r="T57" s="114">
        <f>IFERROR(IF(S57="",0,IF(AND($H57="м",$J57=10),VLOOKUP(S57,[2]Лист1!$H$5:$I$74,2),IF(AND($H57="м",$J57=11),VLOOKUP(S57,[2]Лист1!$AB$5:$AC$74,2),IF(AND($H57="м",$J57=12),VLOOKUP(S57,[2]Лист1!$AU$5:$AV$74,2),IF(AND($H57="м",$J57=13),VLOOKUP(S57,[2]Лист1!$BN$5:$BBJ$74,2),IF(AND($H57="ж",$J57=10),VLOOKUP(S57,[2]Лист1!$P$5:$R$74,3),IF(AND($H57="ж",$J57=11),VLOOKUP(S57,[2]Лист1!$AJ$5:$AL$74,3),IF(AND($H57="ж",$J57=12),VLOOKUP(S57,[2]Лист1!$BC$5:$BE$74,3),IF(AND($H57="ж",$J57=13),VLOOKUP(S57,[2]Лист1!$BM$5:$BX$74,3)))))))))),0)</f>
        <v>13</v>
      </c>
      <c r="U57" s="115"/>
      <c r="V57" s="114">
        <f>IFERROR(IF(U57="",0,IF(AND($H57="м",$J57=10),VLOOKUP(U57,[2]Лист1!$H$5:$I$74,2),IF(AND($H57="м",$J57=11),VLOOKUP(U57,[2]Лист1!$AB$5:$AC$74,2),IF(AND($H57="м",$J57=12),VLOOKUP(U57,[2]Лист1!$AU$5:$AV$74,2),IF(AND($H57="м",$J57=13),VLOOKUP(U57,[2]Лист1!$BN$5:$BBJ$74,2),IF(AND($H57="ж",$J57=10),VLOOKUP(U57,[2]Лист1!$Q$5:$R$74,2),IF(AND($H57="ж",$J57=11),VLOOKUP(U57,[2]Лист1!$AK$5:$AL$74,2),IF(AND($H57="ж",$J57=12),VLOOKUP(U57,[2]Лист1!$BD$5:$BE$74,2),IF(AND($H57="ж",$J57=13),VLOOKUP(U57,[2]Лист1!$BW$5:$BX$74,2)))))))))),0)</f>
        <v>0</v>
      </c>
      <c r="W57" s="17">
        <v>5129</v>
      </c>
      <c r="X57" s="114">
        <f>IFERROR(IF(W57="",0,IF(AND($H57="м",$J57=10),VLOOKUP(W57,[2]Лист1!$A$5:$B$75,2,FALSE),IF(AND($H57="м",$J57=11),VLOOKUP(W57,[2]Лист1!$U$5:$V$75,2,FALSE),IF(AND($H57="м",$J57=12),VLOOKUP(W57,[2]Лист1!$AN$5:$AO$75,2,FALSE),IF(AND($H57="м",$J57=13),VLOOKUP(W57,[2]Лист1!$BG$5:$BH$75,2,FALSE),IF(AND($H57="ж",$J57=10),VLOOKUP(W57,[2]Лист1!$J$5:$K$75,2,FALSE),IF(AND($H57="ж",$J57=11),VLOOKUP(W57,[2]Лист1!$AD$5:$AE$75,2,FALSE),IF(AND($H57="ж",$J57=12),VLOOKUP(W57,[2]Лист1!$AW$5:$AX$75,2,FALSE),IF(AND($H57="ж",$J57=13),VLOOKUP(W57,[2]Лист1!$BP$5:$BQ$75,2,FALSE)))))))))),IF(W57="",0,IF(AND($H57="м",$J57=10),VLOOKUP(W57,[2]Лист1!$A$5:$B$75,2),IF(AND($H57="м",$J57=11),VLOOKUP(W57,[2]Лист1!$U$5:$V$75,2),IF(AND($H57="м",$J57=12),VLOOKUP(W57,[2]Лист1!$AN$5:$AO$75,2),IF(AND($H57="м",$J57=13),VLOOKUP(W57,[2]Лист1!$BG$5:$BH$75,2),IF(AND($H57="ж",$J57=10),VLOOKUP(W57,[2]Лист1!$J$5:$K$75,2),IF(AND($H57="ж",$J57=11),VLOOKUP(W57,[2]Лист1!$AD$5:$AE$75,2),IF(AND($H57="ж",$J57=12),VLOOKUP(W57,[2]Лист1!$AW$5:$AX$75,2),IF(AND($H57="ж",$J57=13),VLOOKUP(W57,[2]Лист1!$BP$5:$BQ$75,2))))))))))-1)</f>
        <v>14</v>
      </c>
      <c r="Y57" s="25">
        <f t="shared" si="6"/>
        <v>89</v>
      </c>
      <c r="Z57" s="173"/>
      <c r="AB57" t="str">
        <f t="shared" si="7"/>
        <v>5</v>
      </c>
      <c r="AC57" t="str">
        <f t="shared" si="8"/>
        <v>129</v>
      </c>
      <c r="AD57" t="str">
        <f t="shared" si="9"/>
        <v>12</v>
      </c>
      <c r="AE57" t="str">
        <f t="shared" si="10"/>
        <v>9</v>
      </c>
    </row>
    <row r="58" spans="1:31" ht="23.45" customHeight="1" thickBot="1" x14ac:dyDescent="0.45">
      <c r="A58" s="17"/>
      <c r="B58" s="116">
        <v>6</v>
      </c>
      <c r="C58" s="55" t="s">
        <v>204</v>
      </c>
      <c r="D58" s="93" t="s">
        <v>331</v>
      </c>
      <c r="E58" s="93" t="s">
        <v>42</v>
      </c>
      <c r="F58" s="93" t="s">
        <v>32</v>
      </c>
      <c r="G58" s="142" t="s">
        <v>393</v>
      </c>
      <c r="H58" s="95" t="s">
        <v>16</v>
      </c>
      <c r="I58" s="101">
        <v>40585</v>
      </c>
      <c r="J58" s="18">
        <f t="shared" si="5"/>
        <v>12</v>
      </c>
      <c r="K58" s="17">
        <v>160</v>
      </c>
      <c r="L58" s="114">
        <f>IF(K58&lt;100,0,IF(K58="",0,IF(AND($H58="м",J58=10),VLOOKUP(K58,[2]Лист1!$C$5:$I$74,7),IF(AND($H58="м",J58=11),VLOOKUP(K58,[2]Лист1!$W$5:$AC$74,7),IF(AND($H58="м",J58=12),VLOOKUP(K58,[2]Лист1!$AP$5:$AV$74,7),IF(AND($H58="м",J58=13),VLOOKUP(K58,[2]Лист1!$BI$5:$BO$74,7),IF(AND($H58="ж",J58=10),VLOOKUP(K58,[2]Лист1!$L$5:$R$74,7),IF(AND($H58="ж",J58=11),VLOOKUP(K58,[2]Лист1!$AF$5:$AL$74,7),IF(AND($H58="ж",J58=12),VLOOKUP(K58,[2]Лист1!$AY$5:$BE$74,7),IF(AND($H58="ж",J58=13),VLOOKUP(K58,[2]Лист1!$BR$5:$BX$74,7)))))))))))</f>
        <v>15</v>
      </c>
      <c r="M58" s="17">
        <v>58</v>
      </c>
      <c r="N58" s="114">
        <f>IF(M58="",0,IF(AND($H58="м",$J58=10),VLOOKUP(M58,[2]Лист1!$E$5:$F$75,2),IF(AND($H58="м",$J58=11),VLOOKUP(M58,[2]Лист1!$Y$5:$Z$75,2),IF(AND($H58="м",$J58=12),VLOOKUP(M58,[2]Лист1!$AR$5:$AS$75,2),IF(AND($H58="м",$J58=13),VLOOKUP(M58,[2]Лист1!$BK$5:$BL$75,2),IF(AND($H58="ж",$J58=10),VLOOKUP(M58,[2]Лист1!$M$5:$N$75,2),IF(AND($H58="ж",$J58=11),VLOOKUP(M58,[2]Лист1!$AH$5:$AI$75,2),IF(AND($H58="ж",$J58=12),VLOOKUP(M58,[2]Лист1!$BA$5:$BB$75,2),IF(AND($H58="ж",$J58=13),VLOOKUP(M58,[2]Лист1!$BT$5:$BU$75,2))))))))))</f>
        <v>18</v>
      </c>
      <c r="O58" s="115">
        <v>27</v>
      </c>
      <c r="P58" s="114">
        <f>IF(O58="",0,IF(AND($H58="м",$J58=10),VLOOKUP(O58,[2]Лист1!$D$5:$I$74,6),IF(AND($H58="м",$J58=11),VLOOKUP(O58,[2]Лист1!$X$5:$AC$74,6),IF(AND($H58="м",$J58=12),VLOOKUP(O58,[2]Лист1!$AQ$5:$AV$74,6),IF(AND($H58="м",$J58=13),VLOOKUP(O58,[2]Лист1!$BO$5:$BBJ$74,6),IF(AND($H58="ж",$J58=10),VLOOKUP(O58,[2]Лист1!$M$5:$R$74,6),IF(AND($H58="ж",$J58=11),VLOOKUP(O58,[2]Лист1!$AG$5:$AL$74,6),IF(AND($H58="ж",$J58=12),VLOOKUP(O58,[2]Лист1!$AZ$5:$BE$74,6),IF(AND($H58="ж",$J58=13),VLOOKUP(O58,[2]Лист1!$BS$5:$BX$74,6))))))))))</f>
        <v>38</v>
      </c>
      <c r="Q58" s="115">
        <v>4</v>
      </c>
      <c r="R58" s="114">
        <f>IFERROR(IF(Q58="",0,IF(AND($H58="м",$J58=10),VLOOKUP(Q58,[2]Лист1!$G$5:$I$74,3),IF(AND($H58="м",$J58=11),VLOOKUP(Q58,[2]Лист1!$AA$5:$AC$74,3),IF(AND($H58="м",$J58=12),VLOOKUP(Q58,[2]Лист1!$AT$5:$AV$74,3),IF(AND($H58="м",$J58=13),VLOOKUP(Q58,[2]Лист1!$BM$5:$BBJ$74,3),IF(AND($H58="ж",$J58=10),VLOOKUP(Q58,[2]Лист1!$P$5:$R$74,3),IF(AND($H58="ж",$J58=11),VLOOKUP(Q58,[2]Лист1!$AJ$5:$AL$74,3),IF(AND($H58="ж",$J58=12),VLOOKUP(Q58,[2]Лист1!$BC$5:$BE$74,3),IF(AND($H58="ж",$J58=13),VLOOKUP(Q58,[2]Лист1!$BM$5:$BX$74,3)))))))))),0)</f>
        <v>18</v>
      </c>
      <c r="S58" s="115">
        <v>6</v>
      </c>
      <c r="T58" s="114">
        <f>IFERROR(IF(S58="",0,IF(AND($H58="м",$J58=10),VLOOKUP(S58,[2]Лист1!$H$5:$I$74,2),IF(AND($H58="м",$J58=11),VLOOKUP(S58,[2]Лист1!$AB$5:$AC$74,2),IF(AND($H58="м",$J58=12),VLOOKUP(S58,[2]Лист1!$AU$5:$AV$74,2),IF(AND($H58="м",$J58=13),VLOOKUP(S58,[2]Лист1!$BN$5:$BBJ$74,2),IF(AND($H58="ж",$J58=10),VLOOKUP(S58,[2]Лист1!$P$5:$R$74,3),IF(AND($H58="ж",$J58=11),VLOOKUP(S58,[2]Лист1!$AJ$5:$AL$74,3),IF(AND($H58="ж",$J58=12),VLOOKUP(S58,[2]Лист1!$BC$5:$BE$74,3),IF(AND($H58="ж",$J58=13),VLOOKUP(S58,[2]Лист1!$BM$5:$BX$74,3)))))))))),0)</f>
        <v>29</v>
      </c>
      <c r="U58" s="115"/>
      <c r="V58" s="114">
        <f>IFERROR(IF(U58="",0,IF(AND($H58="м",$J58=10),VLOOKUP(U58,[2]Лист1!$H$5:$I$74,2),IF(AND($H58="м",$J58=11),VLOOKUP(U58,[2]Лист1!$AB$5:$AC$74,2),IF(AND($H58="м",$J58=12),VLOOKUP(U58,[2]Лист1!$AU$5:$AV$74,2),IF(AND($H58="м",$J58=13),VLOOKUP(U58,[2]Лист1!$BN$5:$BBJ$74,2),IF(AND($H58="ж",$J58=10),VLOOKUP(U58,[2]Лист1!$Q$5:$R$74,2),IF(AND($H58="ж",$J58=11),VLOOKUP(U58,[2]Лист1!$AK$5:$AL$74,2),IF(AND($H58="ж",$J58=12),VLOOKUP(U58,[2]Лист1!$BD$5:$BE$74,2),IF(AND($H58="ж",$J58=13),VLOOKUP(U58,[2]Лист1!$BW$5:$BX$74,2)))))))))),0)</f>
        <v>0</v>
      </c>
      <c r="W58" s="17">
        <v>5075</v>
      </c>
      <c r="X58" s="114">
        <f>IFERROR(IF(W58="",0,IF(AND($H58="м",$J58=10),VLOOKUP(W58,[2]Лист1!$A$5:$B$75,2,FALSE),IF(AND($H58="м",$J58=11),VLOOKUP(W58,[2]Лист1!$U$5:$V$75,2,FALSE),IF(AND($H58="м",$J58=12),VLOOKUP(W58,[2]Лист1!$AN$5:$AO$75,2,FALSE),IF(AND($H58="м",$J58=13),VLOOKUP(W58,[2]Лист1!$BG$5:$BH$75,2,FALSE),IF(AND($H58="ж",$J58=10),VLOOKUP(W58,[2]Лист1!$J$5:$K$75,2,FALSE),IF(AND($H58="ж",$J58=11),VLOOKUP(W58,[2]Лист1!$AD$5:$AE$75,2,FALSE),IF(AND($H58="ж",$J58=12),VLOOKUP(W58,[2]Лист1!$AW$5:$AX$75,2,FALSE),IF(AND($H58="ж",$J58=13),VLOOKUP(W58,[2]Лист1!$BP$5:$BQ$75,2,FALSE)))))))))),IF(W58="",0,IF(AND($H58="м",$J58=10),VLOOKUP(W58,[2]Лист1!$A$5:$B$75,2),IF(AND($H58="м",$J58=11),VLOOKUP(W58,[2]Лист1!$U$5:$V$75,2),IF(AND($H58="м",$J58=12),VLOOKUP(W58,[2]Лист1!$AN$5:$AO$75,2),IF(AND($H58="м",$J58=13),VLOOKUP(W58,[2]Лист1!$BG$5:$BH$75,2),IF(AND($H58="ж",$J58=10),VLOOKUP(W58,[2]Лист1!$J$5:$K$75,2),IF(AND($H58="ж",$J58=11),VLOOKUP(W58,[2]Лист1!$AD$5:$AE$75,2),IF(AND($H58="ж",$J58=12),VLOOKUP(W58,[2]Лист1!$AW$5:$AX$75,2),IF(AND($H58="ж",$J58=13),VLOOKUP(W58,[2]Лист1!$BP$5:$BQ$75,2))))))))))-1)</f>
        <v>15</v>
      </c>
      <c r="Y58" s="25">
        <f t="shared" si="6"/>
        <v>133</v>
      </c>
      <c r="Z58" s="173"/>
      <c r="AB58" t="str">
        <f t="shared" si="7"/>
        <v>5</v>
      </c>
      <c r="AC58" t="str">
        <f t="shared" si="8"/>
        <v>075</v>
      </c>
      <c r="AD58" t="str">
        <f t="shared" si="9"/>
        <v>07</v>
      </c>
      <c r="AE58" t="str">
        <f t="shared" si="10"/>
        <v>5</v>
      </c>
    </row>
    <row r="59" spans="1:31" ht="23.45" customHeight="1" x14ac:dyDescent="0.4">
      <c r="A59" s="17"/>
      <c r="B59" s="113">
        <v>7</v>
      </c>
      <c r="C59" s="55" t="s">
        <v>205</v>
      </c>
      <c r="D59" s="143" t="s">
        <v>332</v>
      </c>
      <c r="E59" s="93" t="s">
        <v>333</v>
      </c>
      <c r="F59" s="93" t="s">
        <v>54</v>
      </c>
      <c r="G59" s="142" t="s">
        <v>394</v>
      </c>
      <c r="H59" s="95" t="s">
        <v>16</v>
      </c>
      <c r="I59" s="143">
        <v>40560</v>
      </c>
      <c r="J59" s="18">
        <f t="shared" si="5"/>
        <v>12</v>
      </c>
      <c r="K59" s="17">
        <v>206</v>
      </c>
      <c r="L59" s="114">
        <f>IF(K59&lt;100,0,IF(K59="",0,IF(AND($H59="м",J59=10),VLOOKUP(K59,[2]Лист1!$C$5:$I$74,7),IF(AND($H59="м",J59=11),VLOOKUP(K59,[2]Лист1!$W$5:$AC$74,7),IF(AND($H59="м",J59=12),VLOOKUP(K59,[2]Лист1!$AP$5:$AV$74,7),IF(AND($H59="м",J59=13),VLOOKUP(K59,[2]Лист1!$BI$5:$BO$74,7),IF(AND($H59="ж",J59=10),VLOOKUP(K59,[2]Лист1!$L$5:$R$74,7),IF(AND($H59="ж",J59=11),VLOOKUP(K59,[2]Лист1!$AF$5:$AL$74,7),IF(AND($H59="ж",J59=12),VLOOKUP(K59,[2]Лист1!$AY$5:$BE$74,7),IF(AND($H59="ж",J59=13),VLOOKUP(K59,[2]Лист1!$BR$5:$BX$74,7)))))))))))</f>
        <v>41</v>
      </c>
      <c r="M59" s="17">
        <v>53</v>
      </c>
      <c r="N59" s="114">
        <f>IF(M59="",0,IF(AND($H59="м",$J59=10),VLOOKUP(M59,[2]Лист1!$E$5:$F$75,2),IF(AND($H59="м",$J59=11),VLOOKUP(M59,[2]Лист1!$Y$5:$Z$75,2),IF(AND($H59="м",$J59=12),VLOOKUP(M59,[2]Лист1!$AR$5:$AS$75,2),IF(AND($H59="м",$J59=13),VLOOKUP(M59,[2]Лист1!$BK$5:$BL$75,2),IF(AND($H59="ж",$J59=10),VLOOKUP(M59,[2]Лист1!$M$5:$N$75,2),IF(AND($H59="ж",$J59=11),VLOOKUP(M59,[2]Лист1!$AH$5:$AI$75,2),IF(AND($H59="ж",$J59=12),VLOOKUP(M59,[2]Лист1!$BA$5:$BB$75,2),IF(AND($H59="ж",$J59=13),VLOOKUP(M59,[2]Лист1!$BT$5:$BU$75,2))))))))))</f>
        <v>40</v>
      </c>
      <c r="O59" s="115">
        <v>30</v>
      </c>
      <c r="P59" s="114">
        <f>IF(O59="",0,IF(AND($H59="м",$J59=10),VLOOKUP(O59,[2]Лист1!$D$5:$I$74,6),IF(AND($H59="м",$J59=11),VLOOKUP(O59,[2]Лист1!$X$5:$AC$74,6),IF(AND($H59="м",$J59=12),VLOOKUP(O59,[2]Лист1!$AQ$5:$AV$74,6),IF(AND($H59="м",$J59=13),VLOOKUP(O59,[2]Лист1!$BO$5:$BBJ$74,6),IF(AND($H59="ж",$J59=10),VLOOKUP(O59,[2]Лист1!$M$5:$R$74,6),IF(AND($H59="ж",$J59=11),VLOOKUP(O59,[2]Лист1!$AG$5:$AL$74,6),IF(AND($H59="ж",$J59=12),VLOOKUP(O59,[2]Лист1!$AZ$5:$BE$74,6),IF(AND($H59="ж",$J59=13),VLOOKUP(O59,[2]Лист1!$BS$5:$BX$74,6))))))))))</f>
        <v>44</v>
      </c>
      <c r="Q59" s="115">
        <v>1</v>
      </c>
      <c r="R59" s="114">
        <f>IFERROR(IF(Q59="",0,IF(AND($H59="м",$J59=10),VLOOKUP(Q59,[2]Лист1!$G$5:$I$74,3),IF(AND($H59="м",$J59=11),VLOOKUP(Q59,[2]Лист1!$AA$5:$AC$74,3),IF(AND($H59="м",$J59=12),VLOOKUP(Q59,[2]Лист1!$AT$5:$AV$74,3),IF(AND($H59="м",$J59=13),VLOOKUP(Q59,[2]Лист1!$BM$5:$BBJ$74,3),IF(AND($H59="ж",$J59=10),VLOOKUP(Q59,[2]Лист1!$P$5:$R$74,3),IF(AND($H59="ж",$J59=11),VLOOKUP(Q59,[2]Лист1!$AJ$5:$AL$74,3),IF(AND($H59="ж",$J59=12),VLOOKUP(Q59,[2]Лист1!$BC$5:$BE$74,3),IF(AND($H59="ж",$J59=13),VLOOKUP(Q59,[2]Лист1!$BM$5:$BX$74,3)))))))))),0)</f>
        <v>12</v>
      </c>
      <c r="S59" s="115">
        <v>5</v>
      </c>
      <c r="T59" s="114">
        <f>IFERROR(IF(S59="",0,IF(AND($H59="м",$J59=10),VLOOKUP(S59,[2]Лист1!$H$5:$I$74,2),IF(AND($H59="м",$J59=11),VLOOKUP(S59,[2]Лист1!$AB$5:$AC$74,2),IF(AND($H59="м",$J59=12),VLOOKUP(S59,[2]Лист1!$AU$5:$AV$74,2),IF(AND($H59="м",$J59=13),VLOOKUP(S59,[2]Лист1!$BN$5:$BBJ$74,2),IF(AND($H59="ж",$J59=10),VLOOKUP(S59,[2]Лист1!$P$5:$R$74,3),IF(AND($H59="ж",$J59=11),VLOOKUP(S59,[2]Лист1!$AJ$5:$AL$74,3),IF(AND($H59="ж",$J59=12),VLOOKUP(S59,[2]Лист1!$BC$5:$BE$74,3),IF(AND($H59="ж",$J59=13),VLOOKUP(S59,[2]Лист1!$BM$5:$BX$74,3)))))))))),0)</f>
        <v>25</v>
      </c>
      <c r="U59" s="115"/>
      <c r="V59" s="114">
        <f>IFERROR(IF(U59="",0,IF(AND($H59="м",$J59=10),VLOOKUP(U59,[2]Лист1!$H$5:$I$74,2),IF(AND($H59="м",$J59=11),VLOOKUP(U59,[2]Лист1!$AB$5:$AC$74,2),IF(AND($H59="м",$J59=12),VLOOKUP(U59,[2]Лист1!$AU$5:$AV$74,2),IF(AND($H59="м",$J59=13),VLOOKUP(U59,[2]Лист1!$BN$5:$BBJ$74,2),IF(AND($H59="ж",$J59=10),VLOOKUP(U59,[2]Лист1!$Q$5:$R$74,2),IF(AND($H59="ж",$J59=11),VLOOKUP(U59,[2]Лист1!$AK$5:$AL$74,2),IF(AND($H59="ж",$J59=12),VLOOKUP(U59,[2]Лист1!$BD$5:$BE$74,2),IF(AND($H59="ж",$J59=13),VLOOKUP(U59,[2]Лист1!$BW$5:$BX$74,2)))))))))),0)</f>
        <v>0</v>
      </c>
      <c r="W59" s="17">
        <v>5264</v>
      </c>
      <c r="X59" s="114">
        <f>IFERROR(IF(W59="",0,IF(AND($H59="м",$J59=10),VLOOKUP(W59,[2]Лист1!$A$5:$B$75,2,FALSE),IF(AND($H59="м",$J59=11),VLOOKUP(W59,[2]Лист1!$U$5:$V$75,2,FALSE),IF(AND($H59="м",$J59=12),VLOOKUP(W59,[2]Лист1!$AN$5:$AO$75,2,FALSE),IF(AND($H59="м",$J59=13),VLOOKUP(W59,[2]Лист1!$BG$5:$BH$75,2,FALSE),IF(AND($H59="ж",$J59=10),VLOOKUP(W59,[2]Лист1!$J$5:$K$75,2,FALSE),IF(AND($H59="ж",$J59=11),VLOOKUP(W59,[2]Лист1!$AD$5:$AE$75,2,FALSE),IF(AND($H59="ж",$J59=12),VLOOKUP(W59,[2]Лист1!$AW$5:$AX$75,2,FALSE),IF(AND($H59="ж",$J59=13),VLOOKUP(W59,[2]Лист1!$BP$5:$BQ$75,2,FALSE)))))))))),IF(W59="",0,IF(AND($H59="м",$J59=10),VLOOKUP(W59,[2]Лист1!$A$5:$B$75,2),IF(AND($H59="м",$J59=11),VLOOKUP(W59,[2]Лист1!$U$5:$V$75,2),IF(AND($H59="м",$J59=12),VLOOKUP(W59,[2]Лист1!$AN$5:$AO$75,2),IF(AND($H59="м",$J59=13),VLOOKUP(W59,[2]Лист1!$BG$5:$BH$75,2),IF(AND($H59="ж",$J59=10),VLOOKUP(W59,[2]Лист1!$J$5:$K$75,2),IF(AND($H59="ж",$J59=11),VLOOKUP(W59,[2]Лист1!$AD$5:$AE$75,2),IF(AND($H59="ж",$J59=12),VLOOKUP(W59,[2]Лист1!$AW$5:$AX$75,2),IF(AND($H59="ж",$J59=13),VLOOKUP(W59,[2]Лист1!$BP$5:$BQ$75,2))))))))))-1)</f>
        <v>10</v>
      </c>
      <c r="Y59" s="25">
        <f t="shared" si="6"/>
        <v>172</v>
      </c>
      <c r="Z59" s="173"/>
      <c r="AB59" t="str">
        <f t="shared" si="7"/>
        <v>5</v>
      </c>
      <c r="AC59" t="str">
        <f t="shared" si="8"/>
        <v>264</v>
      </c>
      <c r="AD59" t="str">
        <f t="shared" si="9"/>
        <v>26</v>
      </c>
      <c r="AE59" t="str">
        <f t="shared" si="10"/>
        <v>4</v>
      </c>
    </row>
    <row r="60" spans="1:31" ht="23.45" customHeight="1" x14ac:dyDescent="0.4">
      <c r="A60" s="17"/>
      <c r="B60" s="116">
        <v>8</v>
      </c>
      <c r="C60" s="55" t="s">
        <v>206</v>
      </c>
      <c r="D60" s="117" t="s">
        <v>334</v>
      </c>
      <c r="E60" s="17" t="s">
        <v>333</v>
      </c>
      <c r="F60" s="17" t="s">
        <v>275</v>
      </c>
      <c r="G60" s="64" t="str">
        <f t="shared" si="4"/>
        <v>Ямщиков Ярослав</v>
      </c>
      <c r="H60" s="18" t="s">
        <v>16</v>
      </c>
      <c r="I60" s="117">
        <v>40529</v>
      </c>
      <c r="J60" s="18">
        <f t="shared" si="5"/>
        <v>12</v>
      </c>
      <c r="K60" s="17">
        <v>160</v>
      </c>
      <c r="L60" s="114">
        <f>IF(K60&lt;100,0,IF(K60="",0,IF(AND($H60="м",J60=10),VLOOKUP(K60,[2]Лист1!$C$5:$I$74,7),IF(AND($H60="м",J60=11),VLOOKUP(K60,[2]Лист1!$W$5:$AC$74,7),IF(AND($H60="м",J60=12),VLOOKUP(K60,[2]Лист1!$AP$5:$AV$74,7),IF(AND($H60="м",J60=13),VLOOKUP(K60,[2]Лист1!$BI$5:$BO$74,7),IF(AND($H60="ж",J60=10),VLOOKUP(K60,[2]Лист1!$L$5:$R$74,7),IF(AND($H60="ж",J60=11),VLOOKUP(K60,[2]Лист1!$AF$5:$AL$74,7),IF(AND($H60="ж",J60=12),VLOOKUP(K60,[2]Лист1!$AY$5:$BE$74,7),IF(AND($H60="ж",J60=13),VLOOKUP(K60,[2]Лист1!$BR$5:$BX$74,7)))))))))))</f>
        <v>15</v>
      </c>
      <c r="M60" s="17">
        <v>60</v>
      </c>
      <c r="N60" s="114">
        <f>IF(M60="",0,IF(AND($H60="м",$J60=10),VLOOKUP(M60,[2]Лист1!$E$5:$F$75,2),IF(AND($H60="м",$J60=11),VLOOKUP(M60,[2]Лист1!$Y$5:$Z$75,2),IF(AND($H60="м",$J60=12),VLOOKUP(M60,[2]Лист1!$AR$5:$AS$75,2),IF(AND($H60="м",$J60=13),VLOOKUP(M60,[2]Лист1!$BK$5:$BL$75,2),IF(AND($H60="ж",$J60=10),VLOOKUP(M60,[2]Лист1!$M$5:$N$75,2),IF(AND($H60="ж",$J60=11),VLOOKUP(M60,[2]Лист1!$AH$5:$AI$75,2),IF(AND($H60="ж",$J60=12),VLOOKUP(M60,[2]Лист1!$BA$5:$BB$75,2),IF(AND($H60="ж",$J60=13),VLOOKUP(M60,[2]Лист1!$BT$5:$BU$75,2))))))))))</f>
        <v>13</v>
      </c>
      <c r="O60" s="115">
        <v>24</v>
      </c>
      <c r="P60" s="114">
        <f>IF(O60="",0,IF(AND($H60="м",$J60=10),VLOOKUP(O60,[2]Лист1!$D$5:$I$74,6),IF(AND($H60="м",$J60=11),VLOOKUP(O60,[2]Лист1!$X$5:$AC$74,6),IF(AND($H60="м",$J60=12),VLOOKUP(O60,[2]Лист1!$AQ$5:$AV$74,6),IF(AND($H60="м",$J60=13),VLOOKUP(O60,[2]Лист1!$BO$5:$BBJ$74,6),IF(AND($H60="ж",$J60=10),VLOOKUP(O60,[2]Лист1!$M$5:$R$74,6),IF(AND($H60="ж",$J60=11),VLOOKUP(O60,[2]Лист1!$AG$5:$AL$74,6),IF(AND($H60="ж",$J60=12),VLOOKUP(O60,[2]Лист1!$AZ$5:$BE$74,6),IF(AND($H60="ж",$J60=13),VLOOKUP(O60,[2]Лист1!$BS$5:$BX$74,6))))))))))</f>
        <v>32</v>
      </c>
      <c r="Q60" s="115">
        <v>1</v>
      </c>
      <c r="R60" s="114">
        <f>IFERROR(IF(Q60="",0,IF(AND($H60="м",$J60=10),VLOOKUP(Q60,[2]Лист1!$G$5:$I$74,3),IF(AND($H60="м",$J60=11),VLOOKUP(Q60,[2]Лист1!$AA$5:$AC$74,3),IF(AND($H60="м",$J60=12),VLOOKUP(Q60,[2]Лист1!$AT$5:$AV$74,3),IF(AND($H60="м",$J60=13),VLOOKUP(Q60,[2]Лист1!$BM$5:$BBJ$74,3),IF(AND($H60="ж",$J60=10),VLOOKUP(Q60,[2]Лист1!$P$5:$R$74,3),IF(AND($H60="ж",$J60=11),VLOOKUP(Q60,[2]Лист1!$AJ$5:$AL$74,3),IF(AND($H60="ж",$J60=12),VLOOKUP(Q60,[2]Лист1!$BC$5:$BE$74,3),IF(AND($H60="ж",$J60=13),VLOOKUP(Q60,[2]Лист1!$BM$5:$BX$74,3)))))))))),0)</f>
        <v>12</v>
      </c>
      <c r="S60" s="115">
        <v>4</v>
      </c>
      <c r="T60" s="114">
        <f>IFERROR(IF(S60="",0,IF(AND($H60="м",$J60=10),VLOOKUP(S60,[2]Лист1!$H$5:$I$74,2),IF(AND($H60="м",$J60=11),VLOOKUP(S60,[2]Лист1!$AB$5:$AC$74,2),IF(AND($H60="м",$J60=12),VLOOKUP(S60,[2]Лист1!$AU$5:$AV$74,2),IF(AND($H60="м",$J60=13),VLOOKUP(S60,[2]Лист1!$BN$5:$BBJ$74,2),IF(AND($H60="ж",$J60=10),VLOOKUP(S60,[2]Лист1!$P$5:$R$74,3),IF(AND($H60="ж",$J60=11),VLOOKUP(S60,[2]Лист1!$AJ$5:$AL$74,3),IF(AND($H60="ж",$J60=12),VLOOKUP(S60,[2]Лист1!$BC$5:$BE$74,3),IF(AND($H60="ж",$J60=13),VLOOKUP(S60,[2]Лист1!$BM$5:$BX$74,3)))))))))),0)</f>
        <v>21</v>
      </c>
      <c r="U60" s="115"/>
      <c r="V60" s="114">
        <f>IFERROR(IF(U60="",0,IF(AND($H60="м",$J60=10),VLOOKUP(U60,[2]Лист1!$H$5:$I$74,2),IF(AND($H60="м",$J60=11),VLOOKUP(U60,[2]Лист1!$AB$5:$AC$74,2),IF(AND($H60="м",$J60=12),VLOOKUP(U60,[2]Лист1!$AU$5:$AV$74,2),IF(AND($H60="м",$J60=13),VLOOKUP(U60,[2]Лист1!$BN$5:$BBJ$74,2),IF(AND($H60="ж",$J60=10),VLOOKUP(U60,[2]Лист1!$Q$5:$R$74,2),IF(AND($H60="ж",$J60=11),VLOOKUP(U60,[2]Лист1!$AK$5:$AL$74,2),IF(AND($H60="ж",$J60=12),VLOOKUP(U60,[2]Лист1!$BD$5:$BE$74,2),IF(AND($H60="ж",$J60=13),VLOOKUP(U60,[2]Лист1!$BW$5:$BX$74,2)))))))))),0)</f>
        <v>0</v>
      </c>
      <c r="W60" s="17">
        <v>4595</v>
      </c>
      <c r="X60" s="114">
        <f>IFERROR(IF(W60="",0,IF(AND($H60="м",$J60=10),VLOOKUP(W60,[2]Лист1!$A$5:$B$75,2,FALSE),IF(AND($H60="м",$J60=11),VLOOKUP(W60,[2]Лист1!$U$5:$V$75,2,FALSE),IF(AND($H60="м",$J60=12),VLOOKUP(W60,[2]Лист1!$AN$5:$AO$75,2,FALSE),IF(AND($H60="м",$J60=13),VLOOKUP(W60,[2]Лист1!$BG$5:$BH$75,2,FALSE),IF(AND($H60="ж",$J60=10),VLOOKUP(W60,[2]Лист1!$J$5:$K$75,2,FALSE),IF(AND($H60="ж",$J60=11),VLOOKUP(W60,[2]Лист1!$AD$5:$AE$75,2,FALSE),IF(AND($H60="ж",$J60=12),VLOOKUP(W60,[2]Лист1!$AW$5:$AX$75,2,FALSE),IF(AND($H60="ж",$J60=13),VLOOKUP(W60,[2]Лист1!$BP$5:$BQ$75,2,FALSE)))))))))),IF(W60="",0,IF(AND($H60="м",$J60=10),VLOOKUP(W60,[2]Лист1!$A$5:$B$75,2),IF(AND($H60="м",$J60=11),VLOOKUP(W60,[2]Лист1!$U$5:$V$75,2),IF(AND($H60="м",$J60=12),VLOOKUP(W60,[2]Лист1!$AN$5:$AO$75,2),IF(AND($H60="м",$J60=13),VLOOKUP(W60,[2]Лист1!$BG$5:$BH$75,2),IF(AND($H60="ж",$J60=10),VLOOKUP(W60,[2]Лист1!$J$5:$K$75,2),IF(AND($H60="ж",$J60=11),VLOOKUP(W60,[2]Лист1!$AD$5:$AE$75,2),IF(AND($H60="ж",$J60=12),VLOOKUP(W60,[2]Лист1!$AW$5:$AX$75,2),IF(AND($H60="ж",$J60=13),VLOOKUP(W60,[2]Лист1!$BP$5:$BQ$75,2))))))))))-1)</f>
        <v>18</v>
      </c>
      <c r="Y60" s="25">
        <f t="shared" si="6"/>
        <v>111</v>
      </c>
      <c r="Z60" s="173"/>
      <c r="AB60" t="str">
        <f t="shared" si="7"/>
        <v>4</v>
      </c>
      <c r="AC60" t="str">
        <f t="shared" si="8"/>
        <v>595</v>
      </c>
      <c r="AD60" t="str">
        <f t="shared" si="9"/>
        <v>59</v>
      </c>
      <c r="AE60" t="str">
        <f t="shared" si="10"/>
        <v>5</v>
      </c>
    </row>
    <row r="61" spans="1:31" ht="23.45" customHeight="1" x14ac:dyDescent="0.4">
      <c r="A61" s="17"/>
      <c r="B61" s="116">
        <v>9</v>
      </c>
      <c r="C61" s="55" t="s">
        <v>207</v>
      </c>
      <c r="D61" s="117" t="s">
        <v>335</v>
      </c>
      <c r="E61" s="17" t="s">
        <v>336</v>
      </c>
      <c r="F61" s="17" t="s">
        <v>337</v>
      </c>
      <c r="G61" s="64" t="str">
        <f t="shared" si="4"/>
        <v>Кайрис Алина</v>
      </c>
      <c r="H61" s="18" t="s">
        <v>15</v>
      </c>
      <c r="I61" s="117">
        <v>40703</v>
      </c>
      <c r="J61" s="18">
        <f t="shared" si="5"/>
        <v>11</v>
      </c>
      <c r="K61" s="17">
        <v>139</v>
      </c>
      <c r="L61" s="114">
        <f>IF(K61&lt;100,0,IF(K61="",0,IF(AND($H61="м",J61=10),VLOOKUP(K61,[2]Лист1!$C$5:$I$74,7),IF(AND($H61="м",J61=11),VLOOKUP(K61,[2]Лист1!$W$5:$AC$74,7),IF(AND($H61="м",J61=12),VLOOKUP(K61,[2]Лист1!$AP$5:$AV$74,7),IF(AND($H61="м",J61=13),VLOOKUP(K61,[2]Лист1!$BI$5:$BO$74,7),IF(AND($H61="ж",J61=10),VLOOKUP(K61,[2]Лист1!$L$5:$R$74,7),IF(AND($H61="ж",J61=11),VLOOKUP(K61,[2]Лист1!$AF$5:$AL$74,7),IF(AND($H61="ж",J61=12),VLOOKUP(K61,[2]Лист1!$AY$5:$BE$74,7),IF(AND($H61="ж",J61=13),VLOOKUP(K61,[2]Лист1!$BR$5:$BX$74,7)))))))))))</f>
        <v>19</v>
      </c>
      <c r="M61" s="17">
        <v>62</v>
      </c>
      <c r="N61" s="114">
        <f>IF(M61="",0,IF(AND($H61="м",$J61=10),VLOOKUP(M61,[2]Лист1!$E$5:$F$75,2),IF(AND($H61="м",$J61=11),VLOOKUP(M61,[2]Лист1!$Y$5:$Z$75,2),IF(AND($H61="м",$J61=12),VLOOKUP(M61,[2]Лист1!$AR$5:$AS$75,2),IF(AND($H61="м",$J61=13),VLOOKUP(M61,[2]Лист1!$BK$5:$BL$75,2),IF(AND($H61="ж",$J61=10),VLOOKUP(M61,[2]Лист1!$M$5:$N$75,2),IF(AND($H61="ж",$J61=11),VLOOKUP(M61,[2]Лист1!$AH$5:$AI$75,2),IF(AND($H61="ж",$J61=12),VLOOKUP(M61,[2]Лист1!$BA$5:$BB$75,2),IF(AND($H61="ж",$J61=13),VLOOKUP(M61,[2]Лист1!$BT$5:$BU$75,2))))))))))</f>
        <v>23</v>
      </c>
      <c r="O61" s="115">
        <v>24</v>
      </c>
      <c r="P61" s="114">
        <f>IF(O61="",0,IF(AND($H61="м",$J61=10),VLOOKUP(O61,[2]Лист1!$D$5:$I$74,6),IF(AND($H61="м",$J61=11),VLOOKUP(O61,[2]Лист1!$X$5:$AC$74,6),IF(AND($H61="м",$J61=12),VLOOKUP(O61,[2]Лист1!$AQ$5:$AV$74,6),IF(AND($H61="м",$J61=13),VLOOKUP(O61,[2]Лист1!$BO$5:$BBJ$74,6),IF(AND($H61="ж",$J61=10),VLOOKUP(O61,[2]Лист1!$M$5:$R$74,6),IF(AND($H61="ж",$J61=11),VLOOKUP(O61,[2]Лист1!$AG$5:$AL$74,6),IF(AND($H61="ж",$J61=12),VLOOKUP(O61,[2]Лист1!$AZ$5:$BE$74,6),IF(AND($H61="ж",$J61=13),VLOOKUP(O61,[2]Лист1!$BS$5:$BX$74,6))))))))))</f>
        <v>42</v>
      </c>
      <c r="Q61" s="115">
        <v>4</v>
      </c>
      <c r="R61" s="114">
        <f>IFERROR(IF(Q61="",0,IF(AND($H61="м",$J61=10),VLOOKUP(Q61,[2]Лист1!$G$5:$I$74,3),IF(AND($H61="м",$J61=11),VLOOKUP(Q61,[2]Лист1!$AA$5:$AC$74,3),IF(AND($H61="м",$J61=12),VLOOKUP(Q61,[2]Лист1!$AT$5:$AV$74,3),IF(AND($H61="м",$J61=13),VLOOKUP(Q61,[2]Лист1!$BM$5:$BBJ$74,3),IF(AND($H61="ж",$J61=10),VLOOKUP(Q61,[2]Лист1!$P$5:$R$74,3),IF(AND($H61="ж",$J61=11),VLOOKUP(Q61,[2]Лист1!$AJ$5:$AL$74,3),IF(AND($H61="ж",$J61=12),VLOOKUP(Q61,[2]Лист1!$BC$5:$BE$74,3),IF(AND($H61="ж",$J61=13),VLOOKUP(Q61,[2]Лист1!$BM$5:$BX$74,3)))))))))),0)</f>
        <v>11</v>
      </c>
      <c r="S61" s="115"/>
      <c r="T61" s="114">
        <f>IFERROR(IF(S61="",0,IF(AND($H61="м",$J61=10),VLOOKUP(S61,[2]Лист1!$H$5:$I$74,2),IF(AND($H61="м",$J61=11),VLOOKUP(S61,[2]Лист1!$AB$5:$AC$74,2),IF(AND($H61="м",$J61=12),VLOOKUP(S61,[2]Лист1!$AU$5:$AV$74,2),IF(AND($H61="м",$J61=13),VLOOKUP(S61,[2]Лист1!$BN$5:$BBJ$74,2),IF(AND($H61="ж",$J61=10),VLOOKUP(S61,[2]Лист1!$P$5:$R$74,3),IF(AND($H61="ж",$J61=11),VLOOKUP(S61,[2]Лист1!$AJ$5:$AL$74,3),IF(AND($H61="ж",$J61=12),VLOOKUP(S61,[2]Лист1!$BC$5:$BE$74,3),IF(AND($H61="ж",$J61=13),VLOOKUP(S61,[2]Лист1!$BM$5:$BX$74,3)))))))))),0)</f>
        <v>0</v>
      </c>
      <c r="U61" s="115">
        <v>0</v>
      </c>
      <c r="V61" s="114">
        <f>IFERROR(IF(U61="",0,IF(AND($H61="м",$J61=10),VLOOKUP(U61,[2]Лист1!$H$5:$I$74,2),IF(AND($H61="м",$J61=11),VLOOKUP(U61,[2]Лист1!$AB$5:$AC$74,2),IF(AND($H61="м",$J61=12),VLOOKUP(U61,[2]Лист1!$AU$5:$AV$74,2),IF(AND($H61="м",$J61=13),VLOOKUP(U61,[2]Лист1!$BN$5:$BBJ$74,2),IF(AND($H61="ж",$J61=10),VLOOKUP(U61,[2]Лист1!$Q$5:$R$74,2),IF(AND($H61="ж",$J61=11),VLOOKUP(U61,[2]Лист1!$AK$5:$AL$74,2),IF(AND($H61="ж",$J61=12),VLOOKUP(U61,[2]Лист1!$BD$5:$BE$74,2),IF(AND($H61="ж",$J61=13),VLOOKUP(U61,[2]Лист1!$BW$5:$BX$74,2)))))))))),0)</f>
        <v>0</v>
      </c>
      <c r="W61" s="17">
        <v>5364</v>
      </c>
      <c r="X61" s="114">
        <f>IFERROR(IF(W61="",0,IF(AND($H61="м",$J61=10),VLOOKUP(W61,[2]Лист1!$A$5:$B$75,2,FALSE),IF(AND($H61="м",$J61=11),VLOOKUP(W61,[2]Лист1!$U$5:$V$75,2,FALSE),IF(AND($H61="м",$J61=12),VLOOKUP(W61,[2]Лист1!$AN$5:$AO$75,2,FALSE),IF(AND($H61="м",$J61=13),VLOOKUP(W61,[2]Лист1!$BG$5:$BH$75,2,FALSE),IF(AND($H61="ж",$J61=10),VLOOKUP(W61,[2]Лист1!$J$5:$K$75,2,FALSE),IF(AND($H61="ж",$J61=11),VLOOKUP(W61,[2]Лист1!$AD$5:$AE$75,2,FALSE),IF(AND($H61="ж",$J61=12),VLOOKUP(W61,[2]Лист1!$AW$5:$AX$75,2,FALSE),IF(AND($H61="ж",$J61=13),VLOOKUP(W61,[2]Лист1!$BP$5:$BQ$75,2,FALSE)))))))))),IF(W61="",0,IF(AND($H61="м",$J61=10),VLOOKUP(W61,[2]Лист1!$A$5:$B$75,2),IF(AND($H61="м",$J61=11),VLOOKUP(W61,[2]Лист1!$U$5:$V$75,2),IF(AND($H61="м",$J61=12),VLOOKUP(W61,[2]Лист1!$AN$5:$AO$75,2),IF(AND($H61="м",$J61=13),VLOOKUP(W61,[2]Лист1!$BG$5:$BH$75,2),IF(AND($H61="ж",$J61=10),VLOOKUP(W61,[2]Лист1!$J$5:$K$75,2),IF(AND($H61="ж",$J61=11),VLOOKUP(W61,[2]Лист1!$AD$5:$AE$75,2),IF(AND($H61="ж",$J61=12),VLOOKUP(W61,[2]Лист1!$AW$5:$AX$75,2),IF(AND($H61="ж",$J61=13),VLOOKUP(W61,[2]Лист1!$BP$5:$BQ$75,2))))))))))-1)</f>
        <v>20</v>
      </c>
      <c r="Y61" s="25">
        <f t="shared" si="6"/>
        <v>115</v>
      </c>
      <c r="Z61" s="172">
        <f>SUM(LARGE(Y61:Y68,{1,2,3,4,5,6,7}))</f>
        <v>814</v>
      </c>
      <c r="AB61" t="str">
        <f t="shared" si="7"/>
        <v>5</v>
      </c>
      <c r="AC61" t="str">
        <f t="shared" si="8"/>
        <v>364</v>
      </c>
      <c r="AD61" t="str">
        <f t="shared" si="9"/>
        <v>36</v>
      </c>
      <c r="AE61" t="str">
        <f t="shared" si="10"/>
        <v>4</v>
      </c>
    </row>
    <row r="62" spans="1:31" ht="23.45" customHeight="1" x14ac:dyDescent="0.4">
      <c r="A62" s="17"/>
      <c r="B62" s="113">
        <v>10</v>
      </c>
      <c r="C62" s="55" t="s">
        <v>208</v>
      </c>
      <c r="D62" s="117" t="s">
        <v>338</v>
      </c>
      <c r="E62" s="17" t="s">
        <v>339</v>
      </c>
      <c r="F62" s="17" t="s">
        <v>92</v>
      </c>
      <c r="G62" s="64" t="str">
        <f t="shared" si="4"/>
        <v>Козловская Ксения</v>
      </c>
      <c r="H62" s="18" t="s">
        <v>15</v>
      </c>
      <c r="I62" s="117">
        <v>40513</v>
      </c>
      <c r="J62" s="18">
        <f t="shared" si="5"/>
        <v>12</v>
      </c>
      <c r="K62" s="17">
        <v>137</v>
      </c>
      <c r="L62" s="114">
        <f>IF(K62&lt;100,0,IF(K62="",0,IF(AND($H62="м",J62=10),VLOOKUP(K62,[2]Лист1!$C$5:$I$74,7),IF(AND($H62="м",J62=11),VLOOKUP(K62,[2]Лист1!$W$5:$AC$74,7),IF(AND($H62="м",J62=12),VLOOKUP(K62,[2]Лист1!$AP$5:$AV$74,7),IF(AND($H62="м",J62=13),VLOOKUP(K62,[2]Лист1!$BI$5:$BO$74,7),IF(AND($H62="ж",J62=10),VLOOKUP(K62,[2]Лист1!$L$5:$R$74,7),IF(AND($H62="ж",J62=11),VLOOKUP(K62,[2]Лист1!$AF$5:$AL$74,7),IF(AND($H62="ж",J62=12),VLOOKUP(K62,[2]Лист1!$AY$5:$BE$74,7),IF(AND($H62="ж",J62=13),VLOOKUP(K62,[2]Лист1!$BR$5:$BX$74,7)))))))))))</f>
        <v>13</v>
      </c>
      <c r="M62" s="17">
        <v>57</v>
      </c>
      <c r="N62" s="114">
        <f>IF(M62="",0,IF(AND($H62="м",$J62=10),VLOOKUP(M62,[2]Лист1!$E$5:$F$75,2),IF(AND($H62="м",$J62=11),VLOOKUP(M62,[2]Лист1!$Y$5:$Z$75,2),IF(AND($H62="м",$J62=12),VLOOKUP(M62,[2]Лист1!$AR$5:$AS$75,2),IF(AND($H62="м",$J62=13),VLOOKUP(M62,[2]Лист1!$BK$5:$BL$75,2),IF(AND($H62="ж",$J62=10),VLOOKUP(M62,[2]Лист1!$M$5:$N$75,2),IF(AND($H62="ж",$J62=11),VLOOKUP(M62,[2]Лист1!$AH$5:$AI$75,2),IF(AND($H62="ж",$J62=12),VLOOKUP(M62,[2]Лист1!$BA$5:$BB$75,2),IF(AND($H62="ж",$J62=13),VLOOKUP(M62,[2]Лист1!$BT$5:$BU$75,2))))))))))</f>
        <v>35</v>
      </c>
      <c r="O62" s="115">
        <v>30</v>
      </c>
      <c r="P62" s="114">
        <f>IF(O62="",0,IF(AND($H62="м",$J62=10),VLOOKUP(O62,[2]Лист1!$D$5:$I$74,6),IF(AND($H62="м",$J62=11),VLOOKUP(O62,[2]Лист1!$X$5:$AC$74,6),IF(AND($H62="м",$J62=12),VLOOKUP(O62,[2]Лист1!$AQ$5:$AV$74,6),IF(AND($H62="м",$J62=13),VLOOKUP(O62,[2]Лист1!$BO$5:$BBJ$74,6),IF(AND($H62="ж",$J62=10),VLOOKUP(O62,[2]Лист1!$M$5:$R$74,6),IF(AND($H62="ж",$J62=11),VLOOKUP(O62,[2]Лист1!$AG$5:$AL$74,6),IF(AND($H62="ж",$J62=12),VLOOKUP(O62,[2]Лист1!$AZ$5:$BE$74,6),IF(AND($H62="ж",$J62=13),VLOOKUP(O62,[2]Лист1!$BS$5:$BX$74,6))))))))))</f>
        <v>52</v>
      </c>
      <c r="Q62" s="115">
        <v>7</v>
      </c>
      <c r="R62" s="114">
        <f>IFERROR(IF(Q62="",0,IF(AND($H62="м",$J62=10),VLOOKUP(Q62,[2]Лист1!$G$5:$I$74,3),IF(AND($H62="м",$J62=11),VLOOKUP(Q62,[2]Лист1!$AA$5:$AC$74,3),IF(AND($H62="м",$J62=12),VLOOKUP(Q62,[2]Лист1!$AT$5:$AV$74,3),IF(AND($H62="м",$J62=13),VLOOKUP(Q62,[2]Лист1!$BM$5:$BBJ$74,3),IF(AND($H62="ж",$J62=10),VLOOKUP(Q62,[2]Лист1!$P$5:$R$74,3),IF(AND($H62="ж",$J62=11),VLOOKUP(Q62,[2]Лист1!$AJ$5:$AL$74,3),IF(AND($H62="ж",$J62=12),VLOOKUP(Q62,[2]Лист1!$BC$5:$BE$74,3),IF(AND($H62="ж",$J62=13),VLOOKUP(Q62,[2]Лист1!$BM$5:$BX$74,3)))))))))),0)</f>
        <v>15</v>
      </c>
      <c r="S62" s="115"/>
      <c r="T62" s="114">
        <f>IFERROR(IF(S62="",0,IF(AND($H62="м",$J62=10),VLOOKUP(S62,[2]Лист1!$H$5:$I$74,2),IF(AND($H62="м",$J62=11),VLOOKUP(S62,[2]Лист1!$AB$5:$AC$74,2),IF(AND($H62="м",$J62=12),VLOOKUP(S62,[2]Лист1!$AU$5:$AV$74,2),IF(AND($H62="м",$J62=13),VLOOKUP(S62,[2]Лист1!$BN$5:$BBJ$74,2),IF(AND($H62="ж",$J62=10),VLOOKUP(S62,[2]Лист1!$P$5:$R$74,3),IF(AND($H62="ж",$J62=11),VLOOKUP(S62,[2]Лист1!$AJ$5:$AL$74,3),IF(AND($H62="ж",$J62=12),VLOOKUP(S62,[2]Лист1!$BC$5:$BE$74,3),IF(AND($H62="ж",$J62=13),VLOOKUP(S62,[2]Лист1!$BM$5:$BX$74,3)))))))))),0)</f>
        <v>0</v>
      </c>
      <c r="U62" s="115">
        <v>14</v>
      </c>
      <c r="V62" s="114">
        <f>IFERROR(IF(U62="",0,IF(AND($H62="м",$J62=10),VLOOKUP(U62,[2]Лист1!$H$5:$I$74,2),IF(AND($H62="м",$J62=11),VLOOKUP(U62,[2]Лист1!$AB$5:$AC$74,2),IF(AND($H62="м",$J62=12),VLOOKUP(U62,[2]Лист1!$AU$5:$AV$74,2),IF(AND($H62="м",$J62=13),VLOOKUP(U62,[2]Лист1!$BN$5:$BBJ$74,2),IF(AND($H62="ж",$J62=10),VLOOKUP(U62,[2]Лист1!$Q$5:$R$74,2),IF(AND($H62="ж",$J62=11),VLOOKUP(U62,[2]Лист1!$AK$5:$AL$74,2),IF(AND($H62="ж",$J62=12),VLOOKUP(U62,[2]Лист1!$BD$5:$BE$74,2),IF(AND($H62="ж",$J62=13),VLOOKUP(U62,[2]Лист1!$BW$5:$BX$74,2)))))))))),0)</f>
        <v>22</v>
      </c>
      <c r="W62" s="17">
        <v>5345</v>
      </c>
      <c r="X62" s="114">
        <f>IFERROR(IF(W62="",0,IF(AND($H62="м",$J62=10),VLOOKUP(W62,[2]Лист1!$A$5:$B$75,2,FALSE),IF(AND($H62="м",$J62=11),VLOOKUP(W62,[2]Лист1!$U$5:$V$75,2,FALSE),IF(AND($H62="м",$J62=12),VLOOKUP(W62,[2]Лист1!$AN$5:$AO$75,2,FALSE),IF(AND($H62="м",$J62=13),VLOOKUP(W62,[2]Лист1!$BG$5:$BH$75,2,FALSE),IF(AND($H62="ж",$J62=10),VLOOKUP(W62,[2]Лист1!$J$5:$K$75,2,FALSE),IF(AND($H62="ж",$J62=11),VLOOKUP(W62,[2]Лист1!$AD$5:$AE$75,2,FALSE),IF(AND($H62="ж",$J62=12),VLOOKUP(W62,[2]Лист1!$AW$5:$AX$75,2,FALSE),IF(AND($H62="ж",$J62=13),VLOOKUP(W62,[2]Лист1!$BP$5:$BQ$75,2,FALSE)))))))))),IF(W62="",0,IF(AND($H62="м",$J62=10),VLOOKUP(W62,[2]Лист1!$A$5:$B$75,2),IF(AND($H62="м",$J62=11),VLOOKUP(W62,[2]Лист1!$U$5:$V$75,2),IF(AND($H62="м",$J62=12),VLOOKUP(W62,[2]Лист1!$AN$5:$AO$75,2),IF(AND($H62="м",$J62=13),VLOOKUP(W62,[2]Лист1!$BG$5:$BH$75,2),IF(AND($H62="ж",$J62=10),VLOOKUP(W62,[2]Лист1!$J$5:$K$75,2),IF(AND($H62="ж",$J62=11),VLOOKUP(W62,[2]Лист1!$AD$5:$AE$75,2),IF(AND($H62="ж",$J62=12),VLOOKUP(W62,[2]Лист1!$AW$5:$AX$75,2),IF(AND($H62="ж",$J62=13),VLOOKUP(W62,[2]Лист1!$BP$5:$BQ$75,2))))))))))-1)</f>
        <v>16</v>
      </c>
      <c r="Y62" s="25">
        <f t="shared" si="6"/>
        <v>153</v>
      </c>
      <c r="Z62" s="173"/>
      <c r="AB62" t="str">
        <f t="shared" si="7"/>
        <v>5</v>
      </c>
      <c r="AC62" t="str">
        <f t="shared" si="8"/>
        <v>345</v>
      </c>
      <c r="AD62" t="str">
        <f t="shared" si="9"/>
        <v>34</v>
      </c>
      <c r="AE62" t="str">
        <f t="shared" si="10"/>
        <v>5</v>
      </c>
    </row>
    <row r="63" spans="1:31" ht="23.45" customHeight="1" x14ac:dyDescent="0.4">
      <c r="A63" s="17"/>
      <c r="B63" s="116">
        <v>11</v>
      </c>
      <c r="C63" s="55" t="s">
        <v>209</v>
      </c>
      <c r="D63" s="117" t="s">
        <v>340</v>
      </c>
      <c r="E63" s="17" t="s">
        <v>341</v>
      </c>
      <c r="F63" s="17" t="s">
        <v>38</v>
      </c>
      <c r="G63" s="64" t="str">
        <f t="shared" si="4"/>
        <v>Дмитриева Яна</v>
      </c>
      <c r="H63" s="18" t="s">
        <v>15</v>
      </c>
      <c r="I63" s="117">
        <v>40749</v>
      </c>
      <c r="J63" s="18">
        <f t="shared" si="5"/>
        <v>11</v>
      </c>
      <c r="K63" s="17">
        <v>131</v>
      </c>
      <c r="L63" s="114">
        <f>IF(K63&lt;100,0,IF(K63="",0,IF(AND($H63="м",J63=10),VLOOKUP(K63,[2]Лист1!$C$5:$I$74,7),IF(AND($H63="м",J63=11),VLOOKUP(K63,[2]Лист1!$W$5:$AC$74,7),IF(AND($H63="м",J63=12),VLOOKUP(K63,[2]Лист1!$AP$5:$AV$74,7),IF(AND($H63="м",J63=13),VLOOKUP(K63,[2]Лист1!$BI$5:$BO$74,7),IF(AND($H63="ж",J63=10),VLOOKUP(K63,[2]Лист1!$L$5:$R$74,7),IF(AND($H63="ж",J63=11),VLOOKUP(K63,[2]Лист1!$AF$5:$AL$74,7),IF(AND($H63="ж",J63=12),VLOOKUP(K63,[2]Лист1!$AY$5:$BE$74,7),IF(AND($H63="ж",J63=13),VLOOKUP(K63,[2]Лист1!$BR$5:$BX$74,7)))))))))))</f>
        <v>15</v>
      </c>
      <c r="M63" s="17">
        <v>61</v>
      </c>
      <c r="N63" s="114">
        <f>IF(M63="",0,IF(AND($H63="м",$J63=10),VLOOKUP(M63,[2]Лист1!$E$5:$F$75,2),IF(AND($H63="м",$J63=11),VLOOKUP(M63,[2]Лист1!$Y$5:$Z$75,2),IF(AND($H63="м",$J63=12),VLOOKUP(M63,[2]Лист1!$AR$5:$AS$75,2),IF(AND($H63="м",$J63=13),VLOOKUP(M63,[2]Лист1!$BK$5:$BL$75,2),IF(AND($H63="ж",$J63=10),VLOOKUP(M63,[2]Лист1!$M$5:$N$75,2),IF(AND($H63="ж",$J63=11),VLOOKUP(M63,[2]Лист1!$AH$5:$AI$75,2),IF(AND($H63="ж",$J63=12),VLOOKUP(M63,[2]Лист1!$BA$5:$BB$75,2),IF(AND($H63="ж",$J63=13),VLOOKUP(M63,[2]Лист1!$BT$5:$BU$75,2))))))))))</f>
        <v>27</v>
      </c>
      <c r="O63" s="115">
        <v>24</v>
      </c>
      <c r="P63" s="114">
        <f>IF(O63="",0,IF(AND($H63="м",$J63=10),VLOOKUP(O63,[2]Лист1!$D$5:$I$74,6),IF(AND($H63="м",$J63=11),VLOOKUP(O63,[2]Лист1!$X$5:$AC$74,6),IF(AND($H63="м",$J63=12),VLOOKUP(O63,[2]Лист1!$AQ$5:$AV$74,6),IF(AND($H63="м",$J63=13),VLOOKUP(O63,[2]Лист1!$BO$5:$BBJ$74,6),IF(AND($H63="ж",$J63=10),VLOOKUP(O63,[2]Лист1!$M$5:$R$74,6),IF(AND($H63="ж",$J63=11),VLOOKUP(O63,[2]Лист1!$AG$5:$AL$74,6),IF(AND($H63="ж",$J63=12),VLOOKUP(O63,[2]Лист1!$AZ$5:$BE$74,6),IF(AND($H63="ж",$J63=13),VLOOKUP(O63,[2]Лист1!$BS$5:$BX$74,6))))))))))</f>
        <v>42</v>
      </c>
      <c r="Q63" s="115">
        <v>3</v>
      </c>
      <c r="R63" s="114">
        <f>IFERROR(IF(Q63="",0,IF(AND($H63="м",$J63=10),VLOOKUP(Q63,[2]Лист1!$G$5:$I$74,3),IF(AND($H63="м",$J63=11),VLOOKUP(Q63,[2]Лист1!$AA$5:$AC$74,3),IF(AND($H63="м",$J63=12),VLOOKUP(Q63,[2]Лист1!$AT$5:$AV$74,3),IF(AND($H63="м",$J63=13),VLOOKUP(Q63,[2]Лист1!$BM$5:$BBJ$74,3),IF(AND($H63="ж",$J63=10),VLOOKUP(Q63,[2]Лист1!$P$5:$R$74,3),IF(AND($H63="ж",$J63=11),VLOOKUP(Q63,[2]Лист1!$AJ$5:$AL$74,3),IF(AND($H63="ж",$J63=12),VLOOKUP(Q63,[2]Лист1!$BC$5:$BE$74,3),IF(AND($H63="ж",$J63=13),VLOOKUP(Q63,[2]Лист1!$BM$5:$BX$74,3)))))))))),0)</f>
        <v>9</v>
      </c>
      <c r="S63" s="115"/>
      <c r="T63" s="114">
        <f>IFERROR(IF(S63="",0,IF(AND($H63="м",$J63=10),VLOOKUP(S63,[2]Лист1!$H$5:$I$74,2),IF(AND($H63="м",$J63=11),VLOOKUP(S63,[2]Лист1!$AB$5:$AC$74,2),IF(AND($H63="м",$J63=12),VLOOKUP(S63,[2]Лист1!$AU$5:$AV$74,2),IF(AND($H63="м",$J63=13),VLOOKUP(S63,[2]Лист1!$BN$5:$BBJ$74,2),IF(AND($H63="ж",$J63=10),VLOOKUP(S63,[2]Лист1!$P$5:$R$74,3),IF(AND($H63="ж",$J63=11),VLOOKUP(S63,[2]Лист1!$AJ$5:$AL$74,3),IF(AND($H63="ж",$J63=12),VLOOKUP(S63,[2]Лист1!$BC$5:$BE$74,3),IF(AND($H63="ж",$J63=13),VLOOKUP(S63,[2]Лист1!$BM$5:$BX$74,3)))))))))),0)</f>
        <v>0</v>
      </c>
      <c r="U63" s="115">
        <v>6</v>
      </c>
      <c r="V63" s="114">
        <f>IFERROR(IF(U63="",0,IF(AND($H63="м",$J63=10),VLOOKUP(U63,[2]Лист1!$H$5:$I$74,2),IF(AND($H63="м",$J63=11),VLOOKUP(U63,[2]Лист1!$AB$5:$AC$74,2),IF(AND($H63="м",$J63=12),VLOOKUP(U63,[2]Лист1!$AU$5:$AV$74,2),IF(AND($H63="м",$J63=13),VLOOKUP(U63,[2]Лист1!$BN$5:$BBJ$74,2),IF(AND($H63="ж",$J63=10),VLOOKUP(U63,[2]Лист1!$Q$5:$R$74,2),IF(AND($H63="ж",$J63=11),VLOOKUP(U63,[2]Лист1!$AK$5:$AL$74,2),IF(AND($H63="ж",$J63=12),VLOOKUP(U63,[2]Лист1!$BD$5:$BE$74,2),IF(AND($H63="ж",$J63=13),VLOOKUP(U63,[2]Лист1!$BW$5:$BX$74,2)))))))))),0)</f>
        <v>12</v>
      </c>
      <c r="W63" s="17">
        <v>7203</v>
      </c>
      <c r="X63" s="114">
        <v>0</v>
      </c>
      <c r="Y63" s="25">
        <f t="shared" si="6"/>
        <v>105</v>
      </c>
      <c r="Z63" s="173"/>
      <c r="AB63" t="str">
        <f t="shared" si="7"/>
        <v>7</v>
      </c>
      <c r="AC63" t="str">
        <f t="shared" si="8"/>
        <v>203</v>
      </c>
      <c r="AD63" t="str">
        <f t="shared" si="9"/>
        <v>20</v>
      </c>
      <c r="AE63" t="str">
        <f t="shared" si="10"/>
        <v>3</v>
      </c>
    </row>
    <row r="64" spans="1:31" ht="23.45" customHeight="1" thickBot="1" x14ac:dyDescent="0.45">
      <c r="A64" s="17"/>
      <c r="B64" s="116">
        <v>12</v>
      </c>
      <c r="C64" s="55" t="s">
        <v>210</v>
      </c>
      <c r="D64" s="143" t="s">
        <v>342</v>
      </c>
      <c r="E64" s="93" t="s">
        <v>343</v>
      </c>
      <c r="F64" s="93" t="s">
        <v>92</v>
      </c>
      <c r="G64" s="142" t="s">
        <v>395</v>
      </c>
      <c r="H64" s="95" t="s">
        <v>15</v>
      </c>
      <c r="I64" s="143">
        <v>40864</v>
      </c>
      <c r="J64" s="95">
        <f t="shared" si="5"/>
        <v>11</v>
      </c>
      <c r="K64" s="17">
        <v>120</v>
      </c>
      <c r="L64" s="114">
        <f>IF(K64&lt;100,0,IF(K64="",0,IF(AND($H64="м",J64=10),VLOOKUP(K64,[2]Лист1!$C$5:$I$74,7),IF(AND($H64="м",J64=11),VLOOKUP(K64,[2]Лист1!$W$5:$AC$74,7),IF(AND($H64="м",J64=12),VLOOKUP(K64,[2]Лист1!$AP$5:$AV$74,7),IF(AND($H64="м",J64=13),VLOOKUP(K64,[2]Лист1!$BI$5:$BO$74,7),IF(AND($H64="ж",J64=10),VLOOKUP(K64,[2]Лист1!$L$5:$R$74,7),IF(AND($H64="ж",J64=11),VLOOKUP(K64,[2]Лист1!$AF$5:$AL$74,7),IF(AND($H64="ж",J64=12),VLOOKUP(K64,[2]Лист1!$AY$5:$BE$74,7),IF(AND($H64="ж",J64=13),VLOOKUP(K64,[2]Лист1!$BR$5:$BX$74,7)))))))))))</f>
        <v>10</v>
      </c>
      <c r="M64" s="17">
        <v>58</v>
      </c>
      <c r="N64" s="114">
        <f>IF(M64="",0,IF(AND($H64="м",$J64=10),VLOOKUP(M64,[2]Лист1!$E$5:$F$75,2),IF(AND($H64="м",$J64=11),VLOOKUP(M64,[2]Лист1!$Y$5:$Z$75,2),IF(AND($H64="м",$J64=12),VLOOKUP(M64,[2]Лист1!$AR$5:$AS$75,2),IF(AND($H64="м",$J64=13),VLOOKUP(M64,[2]Лист1!$BK$5:$BL$75,2),IF(AND($H64="ж",$J64=10),VLOOKUP(M64,[2]Лист1!$M$5:$N$75,2),IF(AND($H64="ж",$J64=11),VLOOKUP(M64,[2]Лист1!$AH$5:$AI$75,2),IF(AND($H64="ж",$J64=12),VLOOKUP(M64,[2]Лист1!$BA$5:$BB$75,2),IF(AND($H64="ж",$J64=13),VLOOKUP(M64,[2]Лист1!$BT$5:$BU$75,2))))))))))</f>
        <v>40</v>
      </c>
      <c r="O64" s="115">
        <v>23</v>
      </c>
      <c r="P64" s="114">
        <f>IF(O64="",0,IF(AND($H64="м",$J64=10),VLOOKUP(O64,[2]Лист1!$D$5:$I$74,6),IF(AND($H64="м",$J64=11),VLOOKUP(O64,[2]Лист1!$X$5:$AC$74,6),IF(AND($H64="м",$J64=12),VLOOKUP(O64,[2]Лист1!$AQ$5:$AV$74,6),IF(AND($H64="м",$J64=13),VLOOKUP(O64,[2]Лист1!$BO$5:$BBJ$74,6),IF(AND($H64="ж",$J64=10),VLOOKUP(O64,[2]Лист1!$M$5:$R$74,6),IF(AND($H64="ж",$J64=11),VLOOKUP(O64,[2]Лист1!$AG$5:$AL$74,6),IF(AND($H64="ж",$J64=12),VLOOKUP(O64,[2]Лист1!$AZ$5:$BE$74,6),IF(AND($H64="ж",$J64=13),VLOOKUP(O64,[2]Лист1!$BS$5:$BX$74,6))))))))))</f>
        <v>40</v>
      </c>
      <c r="Q64" s="115">
        <v>5</v>
      </c>
      <c r="R64" s="114">
        <f>IFERROR(IF(Q64="",0,IF(AND($H64="м",$J64=10),VLOOKUP(Q64,[2]Лист1!$G$5:$I$74,3),IF(AND($H64="м",$J64=11),VLOOKUP(Q64,[2]Лист1!$AA$5:$AC$74,3),IF(AND($H64="м",$J64=12),VLOOKUP(Q64,[2]Лист1!$AT$5:$AV$74,3),IF(AND($H64="м",$J64=13),VLOOKUP(Q64,[2]Лист1!$BM$5:$BBJ$74,3),IF(AND($H64="ж",$J64=10),VLOOKUP(Q64,[2]Лист1!$P$5:$R$74,3),IF(AND($H64="ж",$J64=11),VLOOKUP(Q64,[2]Лист1!$AJ$5:$AL$74,3),IF(AND($H64="ж",$J64=12),VLOOKUP(Q64,[2]Лист1!$BC$5:$BE$74,3),IF(AND($H64="ж",$J64=13),VLOOKUP(Q64,[2]Лист1!$BM$5:$BX$74,3)))))))))),0)</f>
        <v>13</v>
      </c>
      <c r="S64" s="115"/>
      <c r="T64" s="114">
        <f>IFERROR(IF(S64="",0,IF(AND($H64="м",$J64=10),VLOOKUP(S64,[2]Лист1!$H$5:$I$74,2),IF(AND($H64="м",$J64=11),VLOOKUP(S64,[2]Лист1!$AB$5:$AC$74,2),IF(AND($H64="м",$J64=12),VLOOKUP(S64,[2]Лист1!$AU$5:$AV$74,2),IF(AND($H64="м",$J64=13),VLOOKUP(S64,[2]Лист1!$BN$5:$BBJ$74,2),IF(AND($H64="ж",$J64=10),VLOOKUP(S64,[2]Лист1!$P$5:$R$74,3),IF(AND($H64="ж",$J64=11),VLOOKUP(S64,[2]Лист1!$AJ$5:$AL$74,3),IF(AND($H64="ж",$J64=12),VLOOKUP(S64,[2]Лист1!$BC$5:$BE$74,3),IF(AND($H64="ж",$J64=13),VLOOKUP(S64,[2]Лист1!$BM$5:$BX$74,3)))))))))),0)</f>
        <v>0</v>
      </c>
      <c r="U64" s="115">
        <v>10</v>
      </c>
      <c r="V64" s="114">
        <f>IFERROR(IF(U64="",0,IF(AND($H64="м",$J64=10),VLOOKUP(U64,[2]Лист1!$H$5:$I$74,2),IF(AND($H64="м",$J64=11),VLOOKUP(U64,[2]Лист1!$AB$5:$AC$74,2),IF(AND($H64="м",$J64=12),VLOOKUP(U64,[2]Лист1!$AU$5:$AV$74,2),IF(AND($H64="м",$J64=13),VLOOKUP(U64,[2]Лист1!$BN$5:$BBJ$74,2),IF(AND($H64="ж",$J64=10),VLOOKUP(U64,[2]Лист1!$Q$5:$R$74,2),IF(AND($H64="ж",$J64=11),VLOOKUP(U64,[2]Лист1!$AK$5:$AL$74,2),IF(AND($H64="ж",$J64=12),VLOOKUP(U64,[2]Лист1!$BD$5:$BE$74,2),IF(AND($H64="ж",$J64=13),VLOOKUP(U64,[2]Лист1!$BW$5:$BX$74,2)))))))))),0)</f>
        <v>20</v>
      </c>
      <c r="W64" s="17">
        <v>7170</v>
      </c>
      <c r="X64" s="114">
        <v>0</v>
      </c>
      <c r="Y64" s="25">
        <f t="shared" si="6"/>
        <v>123</v>
      </c>
      <c r="Z64" s="173"/>
      <c r="AB64" t="str">
        <f t="shared" si="7"/>
        <v>7</v>
      </c>
      <c r="AC64" t="str">
        <f t="shared" si="8"/>
        <v>170</v>
      </c>
      <c r="AD64" t="str">
        <f t="shared" si="9"/>
        <v>17</v>
      </c>
      <c r="AE64" t="str">
        <f t="shared" si="10"/>
        <v>0</v>
      </c>
    </row>
    <row r="65" spans="1:31" ht="28.5" thickBot="1" x14ac:dyDescent="0.45">
      <c r="A65" s="118"/>
      <c r="B65" s="113">
        <v>13</v>
      </c>
      <c r="C65" s="55" t="s">
        <v>211</v>
      </c>
      <c r="D65" s="17" t="s">
        <v>344</v>
      </c>
      <c r="E65" s="17" t="s">
        <v>345</v>
      </c>
      <c r="F65" s="17" t="s">
        <v>56</v>
      </c>
      <c r="G65" s="64" t="str">
        <f t="shared" si="4"/>
        <v>Столыпина Эмма</v>
      </c>
      <c r="H65" s="18" t="s">
        <v>15</v>
      </c>
      <c r="I65" s="119">
        <v>40810</v>
      </c>
      <c r="J65" s="18">
        <f t="shared" si="5"/>
        <v>11</v>
      </c>
      <c r="K65" s="17">
        <v>113</v>
      </c>
      <c r="L65" s="114">
        <f>IF(K65&lt;100,0,IF(K65="",0,IF(AND($H65="м",J65=10),VLOOKUP(K65,[2]Лист1!$C$5:$I$74,7),IF(AND($H65="м",J65=11),VLOOKUP(K65,[2]Лист1!$W$5:$AC$74,7),IF(AND($H65="м",J65=12),VLOOKUP(K65,[2]Лист1!$AP$5:$AV$74,7),IF(AND($H65="м",J65=13),VLOOKUP(K65,[2]Лист1!$BI$5:$BO$74,7),IF(AND($H65="ж",J65=10),VLOOKUP(K65,[2]Лист1!$L$5:$R$74,7),IF(AND($H65="ж",J65=11),VLOOKUP(K65,[2]Лист1!$AF$5:$AL$74,7),IF(AND($H65="ж",J65=12),VLOOKUP(K65,[2]Лист1!$AY$5:$BE$74,7),IF(AND($H65="ж",J65=13),VLOOKUP(K65,[2]Лист1!$BR$5:$BX$74,7)))))))))))</f>
        <v>6</v>
      </c>
      <c r="M65" s="17">
        <v>71</v>
      </c>
      <c r="N65" s="114">
        <f>IF(M65="",0,IF(AND($H65="м",$J65=10),VLOOKUP(M65,[2]Лист1!$E$5:$F$75,2),IF(AND($H65="м",$J65=11),VLOOKUP(M65,[2]Лист1!$Y$5:$Z$75,2),IF(AND($H65="м",$J65=12),VLOOKUP(M65,[2]Лист1!$AR$5:$AS$75,2),IF(AND($H65="м",$J65=13),VLOOKUP(M65,[2]Лист1!$BK$5:$BL$75,2),IF(AND($H65="ж",$J65=10),VLOOKUP(M65,[2]Лист1!$M$5:$N$75,2),IF(AND($H65="ж",$J65=11),VLOOKUP(M65,[2]Лист1!$AH$5:$AI$75,2),IF(AND($H65="ж",$J65=12),VLOOKUP(M65,[2]Лист1!$BA$5:$BB$75,2),IF(AND($H65="ж",$J65=13),VLOOKUP(M65,[2]Лист1!$BT$5:$BU$75,2))))))))))</f>
        <v>1</v>
      </c>
      <c r="O65" s="115">
        <v>23</v>
      </c>
      <c r="P65" s="114">
        <f>IF(O65="",0,IF(AND($H65="м",$J65=10),VLOOKUP(O65,[2]Лист1!$D$5:$I$74,6),IF(AND($H65="м",$J65=11),VLOOKUP(O65,[2]Лист1!$X$5:$AC$74,6),IF(AND($H65="м",$J65=12),VLOOKUP(O65,[2]Лист1!$AQ$5:$AV$74,6),IF(AND($H65="м",$J65=13),VLOOKUP(O65,[2]Лист1!$BO$5:$BBJ$74,6),IF(AND($H65="ж",$J65=10),VLOOKUP(O65,[2]Лист1!$M$5:$R$74,6),IF(AND($H65="ж",$J65=11),VLOOKUP(O65,[2]Лист1!$AG$5:$AL$74,6),IF(AND($H65="ж",$J65=12),VLOOKUP(O65,[2]Лист1!$AZ$5:$BE$74,6),IF(AND($H65="ж",$J65=13),VLOOKUP(O65,[2]Лист1!$BS$5:$BX$74,6))))))))))</f>
        <v>40</v>
      </c>
      <c r="Q65" s="115">
        <v>11</v>
      </c>
      <c r="R65" s="114">
        <f>IFERROR(IF(Q65="",0,IF(AND($H65="м",$J65=10),VLOOKUP(Q65,[2]Лист1!$G$5:$I$74,3),IF(AND($H65="м",$J65=11),VLOOKUP(Q65,[2]Лист1!$AA$5:$AC$74,3),IF(AND($H65="м",$J65=12),VLOOKUP(Q65,[2]Лист1!$AT$5:$AV$74,3),IF(AND($H65="м",$J65=13),VLOOKUP(Q65,[2]Лист1!$BM$5:$BBJ$74,3),IF(AND($H65="ж",$J65=10),VLOOKUP(Q65,[2]Лист1!$P$5:$R$74,3),IF(AND($H65="ж",$J65=11),VLOOKUP(Q65,[2]Лист1!$AJ$5:$AL$74,3),IF(AND($H65="ж",$J65=12),VLOOKUP(Q65,[2]Лист1!$BC$5:$BE$74,3),IF(AND($H65="ж",$J65=13),VLOOKUP(Q65,[2]Лист1!$BM$5:$BX$74,3)))))))))),0)</f>
        <v>30</v>
      </c>
      <c r="S65" s="115"/>
      <c r="T65" s="114">
        <f>IFERROR(IF(S65="",0,IF(AND($H65="м",$J65=10),VLOOKUP(S65,[2]Лист1!$H$5:$I$74,2),IF(AND($H65="м",$J65=11),VLOOKUP(S65,[2]Лист1!$AB$5:$AC$74,2),IF(AND($H65="м",$J65=12),VLOOKUP(S65,[2]Лист1!$AU$5:$AV$74,2),IF(AND($H65="м",$J65=13),VLOOKUP(S65,[2]Лист1!$BN$5:$BBJ$74,2),IF(AND($H65="ж",$J65=10),VLOOKUP(S65,[2]Лист1!$P$5:$R$74,3),IF(AND($H65="ж",$J65=11),VLOOKUP(S65,[2]Лист1!$AJ$5:$AL$74,3),IF(AND($H65="ж",$J65=12),VLOOKUP(S65,[2]Лист1!$BC$5:$BE$74,3),IF(AND($H65="ж",$J65=13),VLOOKUP(S65,[2]Лист1!$BM$5:$BX$74,3)))))))))),0)</f>
        <v>0</v>
      </c>
      <c r="U65" s="115">
        <v>2</v>
      </c>
      <c r="V65" s="114">
        <f>IFERROR(IF(U65="",0,IF(AND($H65="м",$J65=10),VLOOKUP(U65,[2]Лист1!$H$5:$I$74,2),IF(AND($H65="м",$J65=11),VLOOKUP(U65,[2]Лист1!$AB$5:$AC$74,2),IF(AND($H65="м",$J65=12),VLOOKUP(U65,[2]Лист1!$AU$5:$AV$74,2),IF(AND($H65="м",$J65=13),VLOOKUP(U65,[2]Лист1!$BN$5:$BBJ$74,2),IF(AND($H65="ж",$J65=10),VLOOKUP(U65,[2]Лист1!$Q$5:$R$74,2),IF(AND($H65="ж",$J65=11),VLOOKUP(U65,[2]Лист1!$AK$5:$AL$74,2),IF(AND($H65="ж",$J65=12),VLOOKUP(U65,[2]Лист1!$BD$5:$BE$74,2),IF(AND($H65="ж",$J65=13),VLOOKUP(U65,[2]Лист1!$BW$5:$BX$74,2)))))))))),0)</f>
        <v>4</v>
      </c>
      <c r="W65" s="17">
        <v>6232</v>
      </c>
      <c r="X65" s="114">
        <f>IFERROR(IF(W65="",0,IF(AND($H65="м",$J65=10),VLOOKUP(W65,[2]Лист1!$A$5:$B$75,2,FALSE),IF(AND($H65="м",$J65=11),VLOOKUP(W65,[2]Лист1!$U$5:$V$75,2,FALSE),IF(AND($H65="м",$J65=12),VLOOKUP(W65,[2]Лист1!$AN$5:$AO$75,2,FALSE),IF(AND($H65="м",$J65=13),VLOOKUP(W65,[2]Лист1!$BG$5:$BH$75,2,FALSE),IF(AND($H65="ж",$J65=10),VLOOKUP(W65,[2]Лист1!$J$5:$K$75,2,FALSE),IF(AND($H65="ж",$J65=11),VLOOKUP(W65,[2]Лист1!$AD$5:$AE$75,2,FALSE),IF(AND($H65="ж",$J65=12),VLOOKUP(W65,[2]Лист1!$AW$5:$AX$75,2,FALSE),IF(AND($H65="ж",$J65=13),VLOOKUP(W65,[2]Лист1!$BP$5:$BQ$75,2,FALSE)))))))))),IF(W65="",0,IF(AND($H65="м",$J65=10),VLOOKUP(W65,[2]Лист1!$A$5:$B$75,2),IF(AND($H65="м",$J65=11),VLOOKUP(W65,[2]Лист1!$U$5:$V$75,2),IF(AND($H65="м",$J65=12),VLOOKUP(W65,[2]Лист1!$AN$5:$AO$75,2),IF(AND($H65="м",$J65=13),VLOOKUP(W65,[2]Лист1!$BG$5:$BH$75,2),IF(AND($H65="ж",$J65=10),VLOOKUP(W65,[2]Лист1!$J$5:$K$75,2),IF(AND($H65="ж",$J65=11),VLOOKUP(W65,[2]Лист1!$AD$5:$AE$75,2),IF(AND($H65="ж",$J65=12),VLOOKUP(W65,[2]Лист1!$AW$5:$AX$75,2),IF(AND($H65="ж",$J65=13),VLOOKUP(W65,[2]Лист1!$BP$5:$BQ$75,2))))))))))-1)</f>
        <v>9</v>
      </c>
      <c r="Y65" s="25">
        <f t="shared" si="6"/>
        <v>90</v>
      </c>
      <c r="Z65" s="173"/>
      <c r="AB65" t="str">
        <f t="shared" si="7"/>
        <v>6</v>
      </c>
      <c r="AC65" t="str">
        <f t="shared" si="8"/>
        <v>232</v>
      </c>
      <c r="AD65" t="str">
        <f t="shared" si="9"/>
        <v>23</v>
      </c>
      <c r="AE65" t="str">
        <f t="shared" si="10"/>
        <v>2</v>
      </c>
    </row>
    <row r="66" spans="1:31" ht="28.5" thickBot="1" x14ac:dyDescent="0.45">
      <c r="A66" s="118"/>
      <c r="B66" s="116">
        <v>14</v>
      </c>
      <c r="C66" s="55" t="s">
        <v>212</v>
      </c>
      <c r="D66" s="17" t="s">
        <v>346</v>
      </c>
      <c r="E66" s="17" t="s">
        <v>347</v>
      </c>
      <c r="F66" s="17" t="s">
        <v>348</v>
      </c>
      <c r="G66" s="64" t="str">
        <f t="shared" si="4"/>
        <v>Шевченко Кира</v>
      </c>
      <c r="H66" s="18" t="s">
        <v>15</v>
      </c>
      <c r="I66" s="120">
        <v>40702</v>
      </c>
      <c r="J66" s="18">
        <f t="shared" si="5"/>
        <v>11</v>
      </c>
      <c r="K66" s="17">
        <v>99</v>
      </c>
      <c r="L66" s="114">
        <f>IF(K66&lt;100,0,IF(K66="",0,IF(AND($H66="м",J66=10),VLOOKUP(K66,[2]Лист1!$C$5:$I$74,7),IF(AND($H66="м",J66=11),VLOOKUP(K66,[2]Лист1!$W$5:$AC$74,7),IF(AND($H66="м",J66=12),VLOOKUP(K66,[2]Лист1!$AP$5:$AV$74,7),IF(AND($H66="м",J66=13),VLOOKUP(K66,[2]Лист1!$BI$5:$BO$74,7),IF(AND($H66="ж",J66=10),VLOOKUP(K66,[2]Лист1!$L$5:$R$74,7),IF(AND($H66="ж",J66=11),VLOOKUP(K66,[2]Лист1!$AF$5:$AL$74,7),IF(AND($H66="ж",J66=12),VLOOKUP(K66,[2]Лист1!$AY$5:$BE$74,7),IF(AND($H66="ж",J66=13),VLOOKUP(K66,[2]Лист1!$BR$5:$BX$74,7)))))))))))</f>
        <v>0</v>
      </c>
      <c r="M66" s="17">
        <v>72</v>
      </c>
      <c r="N66" s="114">
        <f>IF(M66="",0,IF(AND($H66="м",$J66=10),VLOOKUP(M66,[2]Лист1!$E$5:$F$75,2),IF(AND($H66="м",$J66=11),VLOOKUP(M66,[2]Лист1!$Y$5:$Z$75,2),IF(AND($H66="м",$J66=12),VLOOKUP(M66,[2]Лист1!$AR$5:$AS$75,2),IF(AND($H66="м",$J66=13),VLOOKUP(M66,[2]Лист1!$BK$5:$BL$75,2),IF(AND($H66="ж",$J66=10),VLOOKUP(M66,[2]Лист1!$M$5:$N$75,2),IF(AND($H66="ж",$J66=11),VLOOKUP(M66,[2]Лист1!$AH$5:$AI$75,2),IF(AND($H66="ж",$J66=12),VLOOKUP(M66,[2]Лист1!$BA$5:$BB$75,2),IF(AND($H66="ж",$J66=13),VLOOKUP(M66,[2]Лист1!$BT$5:$BU$75,2))))))))))</f>
        <v>0</v>
      </c>
      <c r="O66" s="115">
        <v>22</v>
      </c>
      <c r="P66" s="114">
        <f>IF(O66="",0,IF(AND($H66="м",$J66=10),VLOOKUP(O66,[2]Лист1!$D$5:$I$74,6),IF(AND($H66="м",$J66=11),VLOOKUP(O66,[2]Лист1!$X$5:$AC$74,6),IF(AND($H66="м",$J66=12),VLOOKUP(O66,[2]Лист1!$AQ$5:$AV$74,6),IF(AND($H66="м",$J66=13),VLOOKUP(O66,[2]Лист1!$BO$5:$BBJ$74,6),IF(AND($H66="ж",$J66=10),VLOOKUP(O66,[2]Лист1!$M$5:$R$74,6),IF(AND($H66="ж",$J66=11),VLOOKUP(O66,[2]Лист1!$AG$5:$AL$74,6),IF(AND($H66="ж",$J66=12),VLOOKUP(O66,[2]Лист1!$AZ$5:$BE$74,6),IF(AND($H66="ж",$J66=13),VLOOKUP(O66,[2]Лист1!$BS$5:$BX$74,6))))))))))</f>
        <v>38</v>
      </c>
      <c r="Q66" s="115">
        <v>-1</v>
      </c>
      <c r="R66" s="114">
        <f>IFERROR(IF(Q66="",0,IF(AND($H66="м",$J66=10),VLOOKUP(Q66,[2]Лист1!$G$5:$I$74,3),IF(AND($H66="м",$J66=11),VLOOKUP(Q66,[2]Лист1!$AA$5:$AC$74,3),IF(AND($H66="м",$J66=12),VLOOKUP(Q66,[2]Лист1!$AT$5:$AV$74,3),IF(AND($H66="м",$J66=13),VLOOKUP(Q66,[2]Лист1!$BM$5:$BBJ$74,3),IF(AND($H66="ж",$J66=10),VLOOKUP(Q66,[2]Лист1!$P$5:$R$74,3),IF(AND($H66="ж",$J66=11),VLOOKUP(Q66,[2]Лист1!$AJ$5:$AL$74,3),IF(AND($H66="ж",$J66=12),VLOOKUP(Q66,[2]Лист1!$BC$5:$BE$74,3),IF(AND($H66="ж",$J66=13),VLOOKUP(Q66,[2]Лист1!$BM$5:$BX$74,3)))))))))),0)</f>
        <v>2</v>
      </c>
      <c r="S66" s="115"/>
      <c r="T66" s="114">
        <f>IFERROR(IF(S66="",0,IF(AND($H66="м",$J66=10),VLOOKUP(S66,[2]Лист1!$H$5:$I$74,2),IF(AND($H66="м",$J66=11),VLOOKUP(S66,[2]Лист1!$AB$5:$AC$74,2),IF(AND($H66="м",$J66=12),VLOOKUP(S66,[2]Лист1!$AU$5:$AV$74,2),IF(AND($H66="м",$J66=13),VLOOKUP(S66,[2]Лист1!$BN$5:$BBJ$74,2),IF(AND($H66="ж",$J66=10),VLOOKUP(S66,[2]Лист1!$P$5:$R$74,3),IF(AND($H66="ж",$J66=11),VLOOKUP(S66,[2]Лист1!$AJ$5:$AL$74,3),IF(AND($H66="ж",$J66=12),VLOOKUP(S66,[2]Лист1!$BC$5:$BE$74,3),IF(AND($H66="ж",$J66=13),VLOOKUP(S66,[2]Лист1!$BM$5:$BX$74,3)))))))))),0)</f>
        <v>0</v>
      </c>
      <c r="U66" s="115">
        <v>7</v>
      </c>
      <c r="V66" s="114">
        <f>IFERROR(IF(U66="",0,IF(AND($H66="м",$J66=10),VLOOKUP(U66,[2]Лист1!$H$5:$I$74,2),IF(AND($H66="м",$J66=11),VLOOKUP(U66,[2]Лист1!$AB$5:$AC$74,2),IF(AND($H66="м",$J66=12),VLOOKUP(U66,[2]Лист1!$AU$5:$AV$74,2),IF(AND($H66="м",$J66=13),VLOOKUP(U66,[2]Лист1!$BN$5:$BBJ$74,2),IF(AND($H66="ж",$J66=10),VLOOKUP(U66,[2]Лист1!$Q$5:$R$74,2),IF(AND($H66="ж",$J66=11),VLOOKUP(U66,[2]Лист1!$AK$5:$AL$74,2),IF(AND($H66="ж",$J66=12),VLOOKUP(U66,[2]Лист1!$BD$5:$BE$74,2),IF(AND($H66="ж",$J66=13),VLOOKUP(U66,[2]Лист1!$BW$5:$BX$74,2)))))))))),0)</f>
        <v>14</v>
      </c>
      <c r="W66" s="17">
        <v>6288</v>
      </c>
      <c r="X66" s="114">
        <f>IFERROR(IF(W66="",0,IF(AND($H66="м",$J66=10),VLOOKUP(W66,[2]Лист1!$A$5:$B$75,2,FALSE),IF(AND($H66="м",$J66=11),VLOOKUP(W66,[2]Лист1!$U$5:$V$75,2,FALSE),IF(AND($H66="м",$J66=12),VLOOKUP(W66,[2]Лист1!$AN$5:$AO$75,2,FALSE),IF(AND($H66="м",$J66=13),VLOOKUP(W66,[2]Лист1!$BG$5:$BH$75,2,FALSE),IF(AND($H66="ж",$J66=10),VLOOKUP(W66,[2]Лист1!$J$5:$K$75,2,FALSE),IF(AND($H66="ж",$J66=11),VLOOKUP(W66,[2]Лист1!$AD$5:$AE$75,2,FALSE),IF(AND($H66="ж",$J66=12),VLOOKUP(W66,[2]Лист1!$AW$5:$AX$75,2,FALSE),IF(AND($H66="ж",$J66=13),VLOOKUP(W66,[2]Лист1!$BP$5:$BQ$75,2,FALSE)))))))))),IF(W66="",0,IF(AND($H66="м",$J66=10),VLOOKUP(W66,[2]Лист1!$A$5:$B$75,2),IF(AND($H66="м",$J66=11),VLOOKUP(W66,[2]Лист1!$U$5:$V$75,2),IF(AND($H66="м",$J66=12),VLOOKUP(W66,[2]Лист1!$AN$5:$AO$75,2),IF(AND($H66="м",$J66=13),VLOOKUP(W66,[2]Лист1!$BG$5:$BH$75,2),IF(AND($H66="ж",$J66=10),VLOOKUP(W66,[2]Лист1!$J$5:$K$75,2),IF(AND($H66="ж",$J66=11),VLOOKUP(W66,[2]Лист1!$AD$5:$AE$75,2),IF(AND($H66="ж",$J66=12),VLOOKUP(W66,[2]Лист1!$AW$5:$AX$75,2),IF(AND($H66="ж",$J66=13),VLOOKUP(W66,[2]Лист1!$BP$5:$BQ$75,2))))))))))-1)</f>
        <v>8</v>
      </c>
      <c r="Y66" s="25">
        <f t="shared" si="6"/>
        <v>62</v>
      </c>
      <c r="Z66" s="173"/>
      <c r="AB66" t="str">
        <f t="shared" si="7"/>
        <v>6</v>
      </c>
      <c r="AC66" t="str">
        <f t="shared" si="8"/>
        <v>288</v>
      </c>
      <c r="AD66" t="str">
        <f t="shared" si="9"/>
        <v>28</v>
      </c>
      <c r="AE66" t="str">
        <f t="shared" si="10"/>
        <v>8</v>
      </c>
    </row>
    <row r="67" spans="1:31" ht="28.5" thickBot="1" x14ac:dyDescent="0.45">
      <c r="A67" s="118"/>
      <c r="B67" s="116">
        <v>15</v>
      </c>
      <c r="C67" s="55" t="s">
        <v>213</v>
      </c>
      <c r="D67" s="17" t="s">
        <v>304</v>
      </c>
      <c r="E67" s="17" t="s">
        <v>259</v>
      </c>
      <c r="F67" s="17" t="s">
        <v>349</v>
      </c>
      <c r="G67" s="64" t="str">
        <f t="shared" si="4"/>
        <v>Яр Диана</v>
      </c>
      <c r="H67" s="18" t="s">
        <v>15</v>
      </c>
      <c r="I67" s="120">
        <v>40664</v>
      </c>
      <c r="J67" s="18">
        <f t="shared" si="5"/>
        <v>11</v>
      </c>
      <c r="K67" s="17">
        <v>107</v>
      </c>
      <c r="L67" s="114">
        <f>IF(K67&lt;100,0,IF(K67="",0,IF(AND($H67="м",J67=10),VLOOKUP(K67,[2]Лист1!$C$5:$I$74,7),IF(AND($H67="м",J67=11),VLOOKUP(K67,[2]Лист1!$W$5:$AC$74,7),IF(AND($H67="м",J67=12),VLOOKUP(K67,[2]Лист1!$AP$5:$AV$74,7),IF(AND($H67="м",J67=13),VLOOKUP(K67,[2]Лист1!$BI$5:$BO$74,7),IF(AND($H67="ж",J67=10),VLOOKUP(K67,[2]Лист1!$L$5:$R$74,7),IF(AND($H67="ж",J67=11),VLOOKUP(K67,[2]Лист1!$AF$5:$AL$74,7),IF(AND($H67="ж",J67=12),VLOOKUP(K67,[2]Лист1!$AY$5:$BE$74,7),IF(AND($H67="ж",J67=13),VLOOKUP(K67,[2]Лист1!$BR$5:$BX$74,7)))))))))))</f>
        <v>3</v>
      </c>
      <c r="M67" s="17">
        <v>68</v>
      </c>
      <c r="N67" s="114">
        <f>IF(M67="",0,IF(AND($H67="м",$J67=10),VLOOKUP(M67,[2]Лист1!$E$5:$F$75,2),IF(AND($H67="м",$J67=11),VLOOKUP(M67,[2]Лист1!$Y$5:$Z$75,2),IF(AND($H67="м",$J67=12),VLOOKUP(M67,[2]Лист1!$AR$5:$AS$75,2),IF(AND($H67="м",$J67=13),VLOOKUP(M67,[2]Лист1!$BK$5:$BL$75,2),IF(AND($H67="ж",$J67=10),VLOOKUP(M67,[2]Лист1!$M$5:$N$75,2),IF(AND($H67="ж",$J67=11),VLOOKUP(M67,[2]Лист1!$AH$5:$AI$75,2),IF(AND($H67="ж",$J67=12),VLOOKUP(M67,[2]Лист1!$BA$5:$BB$75,2),IF(AND($H67="ж",$J67=13),VLOOKUP(M67,[2]Лист1!$BT$5:$BU$75,2))))))))))</f>
        <v>7</v>
      </c>
      <c r="O67" s="115">
        <v>23</v>
      </c>
      <c r="P67" s="114">
        <f>IF(O67="",0,IF(AND($H67="м",$J67=10),VLOOKUP(O67,[2]Лист1!$D$5:$I$74,6),IF(AND($H67="м",$J67=11),VLOOKUP(O67,[2]Лист1!$X$5:$AC$74,6),IF(AND($H67="м",$J67=12),VLOOKUP(O67,[2]Лист1!$AQ$5:$AV$74,6),IF(AND($H67="м",$J67=13),VLOOKUP(O67,[2]Лист1!$BO$5:$BBJ$74,6),IF(AND($H67="ж",$J67=10),VLOOKUP(O67,[2]Лист1!$M$5:$R$74,6),IF(AND($H67="ж",$J67=11),VLOOKUP(O67,[2]Лист1!$AG$5:$AL$74,6),IF(AND($H67="ж",$J67=12),VLOOKUP(O67,[2]Лист1!$AZ$5:$BE$74,6),IF(AND($H67="ж",$J67=13),VLOOKUP(O67,[2]Лист1!$BS$5:$BX$74,6))))))))))</f>
        <v>40</v>
      </c>
      <c r="Q67" s="115">
        <v>3</v>
      </c>
      <c r="R67" s="114">
        <f>IFERROR(IF(Q67="",0,IF(AND($H67="м",$J67=10),VLOOKUP(Q67,[2]Лист1!$G$5:$I$74,3),IF(AND($H67="м",$J67=11),VLOOKUP(Q67,[2]Лист1!$AA$5:$AC$74,3),IF(AND($H67="м",$J67=12),VLOOKUP(Q67,[2]Лист1!$AT$5:$AV$74,3),IF(AND($H67="м",$J67=13),VLOOKUP(Q67,[2]Лист1!$BM$5:$BBJ$74,3),IF(AND($H67="ж",$J67=10),VLOOKUP(Q67,[2]Лист1!$P$5:$R$74,3),IF(AND($H67="ж",$J67=11),VLOOKUP(Q67,[2]Лист1!$AJ$5:$AL$74,3),IF(AND($H67="ж",$J67=12),VLOOKUP(Q67,[2]Лист1!$BC$5:$BE$74,3),IF(AND($H67="ж",$J67=13),VLOOKUP(Q67,[2]Лист1!$BM$5:$BX$74,3)))))))))),0)</f>
        <v>9</v>
      </c>
      <c r="S67" s="115"/>
      <c r="T67" s="114">
        <f>IFERROR(IF(S67="",0,IF(AND($H67="м",$J67=10),VLOOKUP(S67,[2]Лист1!$H$5:$I$74,2),IF(AND($H67="м",$J67=11),VLOOKUP(S67,[2]Лист1!$AB$5:$AC$74,2),IF(AND($H67="м",$J67=12),VLOOKUP(S67,[2]Лист1!$AU$5:$AV$74,2),IF(AND($H67="м",$J67=13),VLOOKUP(S67,[2]Лист1!$BN$5:$BBJ$74,2),IF(AND($H67="ж",$J67=10),VLOOKUP(S67,[2]Лист1!$P$5:$R$74,3),IF(AND($H67="ж",$J67=11),VLOOKUP(S67,[2]Лист1!$AJ$5:$AL$74,3),IF(AND($H67="ж",$J67=12),VLOOKUP(S67,[2]Лист1!$BC$5:$BE$74,3),IF(AND($H67="ж",$J67=13),VLOOKUP(S67,[2]Лист1!$BM$5:$BX$74,3)))))))))),0)</f>
        <v>0</v>
      </c>
      <c r="U67" s="115">
        <v>6</v>
      </c>
      <c r="V67" s="114">
        <f>IFERROR(IF(U67="",0,IF(AND($H67="м",$J67=10),VLOOKUP(U67,[2]Лист1!$H$5:$I$74,2),IF(AND($H67="м",$J67=11),VLOOKUP(U67,[2]Лист1!$AB$5:$AC$74,2),IF(AND($H67="м",$J67=12),VLOOKUP(U67,[2]Лист1!$AU$5:$AV$74,2),IF(AND($H67="м",$J67=13),VLOOKUP(U67,[2]Лист1!$BN$5:$BBJ$74,2),IF(AND($H67="ж",$J67=10),VLOOKUP(U67,[2]Лист1!$Q$5:$R$74,2),IF(AND($H67="ж",$J67=11),VLOOKUP(U67,[2]Лист1!$AK$5:$AL$74,2),IF(AND($H67="ж",$J67=12),VLOOKUP(U67,[2]Лист1!$BD$5:$BE$74,2),IF(AND($H67="ж",$J67=13),VLOOKUP(U67,[2]Лист1!$BW$5:$BX$74,2)))))))))),0)</f>
        <v>12</v>
      </c>
      <c r="W67" s="17">
        <v>6001</v>
      </c>
      <c r="X67" s="114">
        <f>IFERROR(IF(W67="",0,IF(AND($H67="м",$J67=10),VLOOKUP(W67,[2]Лист1!$A$5:$B$75,2,FALSE),IF(AND($H67="м",$J67=11),VLOOKUP(W67,[2]Лист1!$U$5:$V$75,2,FALSE),IF(AND($H67="м",$J67=12),VLOOKUP(W67,[2]Лист1!$AN$5:$AO$75,2,FALSE),IF(AND($H67="м",$J67=13),VLOOKUP(W67,[2]Лист1!$BG$5:$BH$75,2,FALSE),IF(AND($H67="ж",$J67=10),VLOOKUP(W67,[2]Лист1!$J$5:$K$75,2,FALSE),IF(AND($H67="ж",$J67=11),VLOOKUP(W67,[2]Лист1!$AD$5:$AE$75,2,FALSE),IF(AND($H67="ж",$J67=12),VLOOKUP(W67,[2]Лист1!$AW$5:$AX$75,2,FALSE),IF(AND($H67="ж",$J67=13),VLOOKUP(W67,[2]Лист1!$BP$5:$BQ$75,2,FALSE)))))))))),IF(W67="",0,IF(AND($H67="м",$J67=10),VLOOKUP(W67,[2]Лист1!$A$5:$B$75,2),IF(AND($H67="м",$J67=11),VLOOKUP(W67,[2]Лист1!$U$5:$V$75,2),IF(AND($H67="м",$J67=12),VLOOKUP(W67,[2]Лист1!$AN$5:$AO$75,2),IF(AND($H67="м",$J67=13),VLOOKUP(W67,[2]Лист1!$BG$5:$BH$75,2),IF(AND($H67="ж",$J67=10),VLOOKUP(W67,[2]Лист1!$J$5:$K$75,2),IF(AND($H67="ж",$J67=11),VLOOKUP(W67,[2]Лист1!$AD$5:$AE$75,2),IF(AND($H67="ж",$J67=12),VLOOKUP(W67,[2]Лист1!$AW$5:$AX$75,2),IF(AND($H67="ж",$J67=13),VLOOKUP(W67,[2]Лист1!$BP$5:$BQ$75,2))))))))))-1)</f>
        <v>14</v>
      </c>
      <c r="Y67" s="25">
        <f t="shared" si="6"/>
        <v>85</v>
      </c>
      <c r="Z67" s="173"/>
      <c r="AB67" t="str">
        <f t="shared" si="7"/>
        <v>6</v>
      </c>
      <c r="AC67" t="str">
        <f t="shared" si="8"/>
        <v>001</v>
      </c>
      <c r="AD67" t="str">
        <f t="shared" si="9"/>
        <v>00</v>
      </c>
      <c r="AE67" t="str">
        <f t="shared" si="10"/>
        <v>1</v>
      </c>
    </row>
    <row r="68" spans="1:31" ht="28.5" thickBot="1" x14ac:dyDescent="0.45">
      <c r="A68" s="118"/>
      <c r="B68" s="113">
        <v>16</v>
      </c>
      <c r="C68" s="56" t="s">
        <v>214</v>
      </c>
      <c r="D68" s="17" t="s">
        <v>332</v>
      </c>
      <c r="E68" s="17" t="s">
        <v>336</v>
      </c>
      <c r="F68" s="17" t="s">
        <v>34</v>
      </c>
      <c r="G68" s="64" t="str">
        <f t="shared" si="4"/>
        <v>Тэседо Алина</v>
      </c>
      <c r="H68" s="18" t="s">
        <v>15</v>
      </c>
      <c r="I68" s="120">
        <v>40972</v>
      </c>
      <c r="J68" s="18">
        <f t="shared" si="5"/>
        <v>11</v>
      </c>
      <c r="K68" s="17">
        <v>156</v>
      </c>
      <c r="L68" s="114">
        <f>IF(K68&lt;100,0,IF(K68="",0,IF(AND($H68="м",J68=10),VLOOKUP(K68,[2]Лист1!$C$5:$I$74,7),IF(AND($H68="м",J68=11),VLOOKUP(K68,[2]Лист1!$W$5:$AC$74,7),IF(AND($H68="м",J68=12),VLOOKUP(K68,[2]Лист1!$AP$5:$AV$74,7),IF(AND($H68="м",J68=13),VLOOKUP(K68,[2]Лист1!$BI$5:$BO$74,7),IF(AND($H68="ж",J68=10),VLOOKUP(K68,[2]Лист1!$L$5:$R$74,7),IF(AND($H68="ж",J68=11),VLOOKUP(K68,[2]Лист1!$AF$5:$AL$74,7),IF(AND($H68="ж",J68=12),VLOOKUP(K68,[2]Лист1!$AY$5:$BE$74,7),IF(AND($H68="ж",J68=13),VLOOKUP(K68,[2]Лист1!$BR$5:$BX$74,7)))))))))))</f>
        <v>28</v>
      </c>
      <c r="M68" s="17">
        <v>68</v>
      </c>
      <c r="N68" s="114">
        <f>IF(M68="",0,IF(AND($H68="м",$J68=10),VLOOKUP(M68,[2]Лист1!$E$5:$F$75,2),IF(AND($H68="м",$J68=11),VLOOKUP(M68,[2]Лист1!$Y$5:$Z$75,2),IF(AND($H68="м",$J68=12),VLOOKUP(M68,[2]Лист1!$AR$5:$AS$75,2),IF(AND($H68="м",$J68=13),VLOOKUP(M68,[2]Лист1!$BK$5:$BL$75,2),IF(AND($H68="ж",$J68=10),VLOOKUP(M68,[2]Лист1!$M$5:$N$75,2),IF(AND($H68="ж",$J68=11),VLOOKUP(M68,[2]Лист1!$AH$5:$AI$75,2),IF(AND($H68="ж",$J68=12),VLOOKUP(M68,[2]Лист1!$BA$5:$BB$75,2),IF(AND($H68="ж",$J68=13),VLOOKUP(M68,[2]Лист1!$BT$5:$BU$75,2))))))))))</f>
        <v>7</v>
      </c>
      <c r="O68" s="115">
        <v>25</v>
      </c>
      <c r="P68" s="114">
        <f>IF(O68="",0,IF(AND($H68="м",$J68=10),VLOOKUP(O68,[2]Лист1!$D$5:$I$74,6),IF(AND($H68="м",$J68=11),VLOOKUP(O68,[2]Лист1!$X$5:$AC$74,6),IF(AND($H68="м",$J68=12),VLOOKUP(O68,[2]Лист1!$AQ$5:$AV$74,6),IF(AND($H68="м",$J68=13),VLOOKUP(O68,[2]Лист1!$BO$5:$BBJ$74,6),IF(AND($H68="ж",$J68=10),VLOOKUP(O68,[2]Лист1!$M$5:$R$74,6),IF(AND($H68="ж",$J68=11),VLOOKUP(O68,[2]Лист1!$AG$5:$AL$74,6),IF(AND($H68="ж",$J68=12),VLOOKUP(O68,[2]Лист1!$AZ$5:$BE$74,6),IF(AND($H68="ж",$J68=13),VLOOKUP(O68,[2]Лист1!$BS$5:$BX$74,6))))))))))</f>
        <v>44</v>
      </c>
      <c r="Q68" s="115">
        <v>9</v>
      </c>
      <c r="R68" s="114">
        <f>IFERROR(IF(Q68="",0,IF(AND($H68="м",$J68=10),VLOOKUP(Q68,[2]Лист1!$G$5:$I$74,3),IF(AND($H68="м",$J68=11),VLOOKUP(Q68,[2]Лист1!$AA$5:$AC$74,3),IF(AND($H68="м",$J68=12),VLOOKUP(Q68,[2]Лист1!$AT$5:$AV$74,3),IF(AND($H68="м",$J68=13),VLOOKUP(Q68,[2]Лист1!$BM$5:$BBJ$74,3),IF(AND($H68="ж",$J68=10),VLOOKUP(Q68,[2]Лист1!$P$5:$R$74,3),IF(AND($H68="ж",$J68=11),VLOOKUP(Q68,[2]Лист1!$AJ$5:$AL$74,3),IF(AND($H68="ж",$J68=12),VLOOKUP(Q68,[2]Лист1!$BC$5:$BE$74,3),IF(AND($H68="ж",$J68=13),VLOOKUP(Q68,[2]Лист1!$BM$5:$BX$74,3)))))))))),0)</f>
        <v>24</v>
      </c>
      <c r="S68" s="115"/>
      <c r="T68" s="114">
        <f>IFERROR(IF(S68="",0,IF(AND($H68="м",$J68=10),VLOOKUP(S68,[2]Лист1!$H$5:$I$74,2),IF(AND($H68="м",$J68=11),VLOOKUP(S68,[2]Лист1!$AB$5:$AC$74,2),IF(AND($H68="м",$J68=12),VLOOKUP(S68,[2]Лист1!$AU$5:$AV$74,2),IF(AND($H68="м",$J68=13),VLOOKUP(S68,[2]Лист1!$BN$5:$BBJ$74,2),IF(AND($H68="ж",$J68=10),VLOOKUP(S68,[2]Лист1!$P$5:$R$74,3),IF(AND($H68="ж",$J68=11),VLOOKUP(S68,[2]Лист1!$AJ$5:$AL$74,3),IF(AND($H68="ж",$J68=12),VLOOKUP(S68,[2]Лист1!$BC$5:$BE$74,3),IF(AND($H68="ж",$J68=13),VLOOKUP(S68,[2]Лист1!$BM$5:$BX$74,3)))))))))),0)</f>
        <v>0</v>
      </c>
      <c r="U68" s="115">
        <v>12</v>
      </c>
      <c r="V68" s="114">
        <f>IFERROR(IF(U68="",0,IF(AND($H68="м",$J68=10),VLOOKUP(U68,[2]Лист1!$H$5:$I$74,2),IF(AND($H68="м",$J68=11),VLOOKUP(U68,[2]Лист1!$AB$5:$AC$74,2),IF(AND($H68="м",$J68=12),VLOOKUP(U68,[2]Лист1!$AU$5:$AV$74,2),IF(AND($H68="м",$J68=13),VLOOKUP(U68,[2]Лист1!$BN$5:$BBJ$74,2),IF(AND($H68="ж",$J68=10),VLOOKUP(U68,[2]Лист1!$Q$5:$R$74,2),IF(AND($H68="ж",$J68=11),VLOOKUP(U68,[2]Лист1!$AK$5:$AL$74,2),IF(AND($H68="ж",$J68=12),VLOOKUP(U68,[2]Лист1!$BD$5:$BE$74,2),IF(AND($H68="ж",$J68=13),VLOOKUP(U68,[2]Лист1!$BW$5:$BX$74,2)))))))))),0)</f>
        <v>24</v>
      </c>
      <c r="W68" s="17">
        <v>5532</v>
      </c>
      <c r="X68" s="114">
        <f>IFERROR(IF(W68="",0,IF(AND($H68="м",$J68=10),VLOOKUP(W68,[2]Лист1!$A$5:$B$75,2,FALSE),IF(AND($H68="м",$J68=11),VLOOKUP(W68,[2]Лист1!$U$5:$V$75,2,FALSE),IF(AND($H68="м",$J68=12),VLOOKUP(W68,[2]Лист1!$AN$5:$AO$75,2,FALSE),IF(AND($H68="м",$J68=13),VLOOKUP(W68,[2]Лист1!$BG$5:$BH$75,2,FALSE),IF(AND($H68="ж",$J68=10),VLOOKUP(W68,[2]Лист1!$J$5:$K$75,2,FALSE),IF(AND($H68="ж",$J68=11),VLOOKUP(W68,[2]Лист1!$AD$5:$AE$75,2,FALSE),IF(AND($H68="ж",$J68=12),VLOOKUP(W68,[2]Лист1!$AW$5:$AX$75,2,FALSE),IF(AND($H68="ж",$J68=13),VLOOKUP(W68,[2]Лист1!$BP$5:$BQ$75,2,FALSE)))))))))),IF(W68="",0,IF(AND($H68="м",$J68=10),VLOOKUP(W68,[2]Лист1!$A$5:$B$75,2),IF(AND($H68="м",$J68=11),VLOOKUP(W68,[2]Лист1!$U$5:$V$75,2),IF(AND($H68="м",$J68=12),VLOOKUP(W68,[2]Лист1!$AN$5:$AO$75,2),IF(AND($H68="м",$J68=13),VLOOKUP(W68,[2]Лист1!$BG$5:$BH$75,2),IF(AND($H68="ж",$J68=10),VLOOKUP(W68,[2]Лист1!$J$5:$K$75,2),IF(AND($H68="ж",$J68=11),VLOOKUP(W68,[2]Лист1!$AD$5:$AE$75,2),IF(AND($H68="ж",$J68=12),VLOOKUP(W68,[2]Лист1!$AW$5:$AX$75,2),IF(AND($H68="ж",$J68=13),VLOOKUP(W68,[2]Лист1!$BP$5:$BQ$75,2))))))))))-1)</f>
        <v>16</v>
      </c>
      <c r="Y68" s="25">
        <f t="shared" si="6"/>
        <v>143</v>
      </c>
      <c r="Z68" s="173"/>
      <c r="AB68" t="str">
        <f t="shared" si="7"/>
        <v>5</v>
      </c>
      <c r="AC68" t="str">
        <f t="shared" si="8"/>
        <v>532</v>
      </c>
      <c r="AD68" t="str">
        <f t="shared" si="9"/>
        <v>53</v>
      </c>
      <c r="AE68" t="str">
        <f t="shared" si="10"/>
        <v>2</v>
      </c>
    </row>
    <row r="69" spans="1:31" ht="28.5" thickBot="1" x14ac:dyDescent="0.45">
      <c r="A69" s="122"/>
      <c r="B69" s="123">
        <v>1</v>
      </c>
      <c r="C69" s="57" t="s">
        <v>215</v>
      </c>
      <c r="D69" s="124" t="s">
        <v>350</v>
      </c>
      <c r="E69" s="124" t="s">
        <v>351</v>
      </c>
      <c r="F69" s="124" t="s">
        <v>23</v>
      </c>
      <c r="G69" s="64" t="str">
        <f t="shared" si="4"/>
        <v>Бакланов Степан</v>
      </c>
      <c r="H69" s="125" t="s">
        <v>16</v>
      </c>
      <c r="I69" s="126">
        <v>40558</v>
      </c>
      <c r="J69" s="125">
        <f t="shared" ref="J69:J100" si="11">_xlfn.FLOOR.PRECISE(YEARFRAC(I69,$Y$1,3),1)</f>
        <v>12</v>
      </c>
      <c r="K69" s="124">
        <v>155</v>
      </c>
      <c r="L69" s="127">
        <f>IF(K69&lt;100,0,IF(K69="",0,IF(AND($H69="м",J69=10),VLOOKUP(K69,[2]Лист1!$C$5:$I$74,7),IF(AND($H69="м",J69=11),VLOOKUP(K69,[2]Лист1!$W$5:$AC$74,7),IF(AND($H69="м",J69=12),VLOOKUP(K69,[2]Лист1!$AP$5:$AV$74,7),IF(AND($H69="м",J69=13),VLOOKUP(K69,[2]Лист1!$BI$5:$BO$74,7),IF(AND($H69="ж",J69=10),VLOOKUP(K69,[2]Лист1!$L$5:$R$74,7),IF(AND($H69="ж",J69=11),VLOOKUP(K69,[2]Лист1!$AF$5:$AL$74,7),IF(AND($H69="ж",J69=12),VLOOKUP(K69,[2]Лист1!$AY$5:$BE$74,7),IF(AND($H69="ж",J69=13),VLOOKUP(K69,[2]Лист1!$BR$5:$BX$74,7)))))))))))</f>
        <v>13</v>
      </c>
      <c r="M69" s="124">
        <v>56</v>
      </c>
      <c r="N69" s="127">
        <f>IF(M69="",0,IF(AND($H69="м",$J69=10),VLOOKUP(M69,[2]Лист1!$E$5:$F$75,2),IF(AND($H69="м",$J69=11),VLOOKUP(M69,[2]Лист1!$Y$5:$Z$75,2),IF(AND($H69="м",$J69=12),VLOOKUP(M69,[2]Лист1!$AR$5:$AS$75,2),IF(AND($H69="м",$J69=13),VLOOKUP(M69,[2]Лист1!$BK$5:$BL$75,2),IF(AND($H69="ж",$J69=10),VLOOKUP(M69,[2]Лист1!$M$5:$N$75,2),IF(AND($H69="ж",$J69=11),VLOOKUP(M69,[2]Лист1!$AH$5:$AI$75,2),IF(AND($H69="ж",$J69=12),VLOOKUP(M69,[2]Лист1!$BA$5:$BB$75,2),IF(AND($H69="ж",$J69=13),VLOOKUP(M69,[2]Лист1!$BT$5:$BU$75,2))))))))))</f>
        <v>26</v>
      </c>
      <c r="O69" s="128">
        <v>25</v>
      </c>
      <c r="P69" s="127">
        <f>IF(O69="",0,IF(AND($H69="м",$J69=10),VLOOKUP(O69,[2]Лист1!$D$5:$I$74,6),IF(AND($H69="м",$J69=11),VLOOKUP(O69,[2]Лист1!$X$5:$AC$74,6),IF(AND($H69="м",$J69=12),VLOOKUP(O69,[2]Лист1!$AQ$5:$AV$74,6),IF(AND($H69="м",$J69=13),VLOOKUP(O69,[2]Лист1!$BO$5:$BBJ$74,6),IF(AND($H69="ж",$J69=10),VLOOKUP(O69,[2]Лист1!$M$5:$R$74,6),IF(AND($H69="ж",$J69=11),VLOOKUP(O69,[2]Лист1!$AG$5:$AL$74,6),IF(AND($H69="ж",$J69=12),VLOOKUP(O69,[2]Лист1!$AZ$5:$BE$74,6),IF(AND($H69="ж",$J69=13),VLOOKUP(O69,[2]Лист1!$BS$5:$BX$74,6))))))))))</f>
        <v>34</v>
      </c>
      <c r="Q69" s="128">
        <v>1</v>
      </c>
      <c r="R69" s="127">
        <f>IFERROR(IF(Q69="",0,IF(AND($H69="м",$J69=10),VLOOKUP(Q69,[2]Лист1!$G$5:$I$74,3),IF(AND($H69="м",$J69=11),VLOOKUP(Q69,[2]Лист1!$AA$5:$AC$74,3),IF(AND($H69="м",$J69=12),VLOOKUP(Q69,[2]Лист1!$AT$5:$AV$74,3),IF(AND($H69="м",$J69=13),VLOOKUP(Q69,[2]Лист1!$BM$5:$BBJ$74,3),IF(AND($H69="ж",$J69=10),VLOOKUP(Q69,[2]Лист1!$P$5:$R$74,3),IF(AND($H69="ж",$J69=11),VLOOKUP(Q69,[2]Лист1!$AJ$5:$AL$74,3),IF(AND($H69="ж",$J69=12),VLOOKUP(Q69,[2]Лист1!$BC$5:$BE$74,3),IF(AND($H69="ж",$J69=13),VLOOKUP(Q69,[2]Лист1!$BM$5:$BX$74,3)))))))))),0)</f>
        <v>12</v>
      </c>
      <c r="S69" s="128">
        <v>2</v>
      </c>
      <c r="T69" s="127">
        <f>IFERROR(IF(S69="",0,IF(AND($H69="м",$J69=10),VLOOKUP(S69,[2]Лист1!$H$5:$I$74,2),IF(AND($H69="м",$J69=11),VLOOKUP(S69,[2]Лист1!$AB$5:$AC$74,2),IF(AND($H69="м",$J69=12),VLOOKUP(S69,[2]Лист1!$AU$5:$AV$74,2),IF(AND($H69="м",$J69=13),VLOOKUP(S69,[2]Лист1!$BN$5:$BBJ$74,2),IF(AND($H69="ж",$J69=10),VLOOKUP(S69,[2]Лист1!$P$5:$R$74,3),IF(AND($H69="ж",$J69=11),VLOOKUP(S69,[2]Лист1!$AJ$5:$AL$74,3),IF(AND($H69="ж",$J69=12),VLOOKUP(S69,[2]Лист1!$BC$5:$BE$74,3),IF(AND($H69="ж",$J69=13),VLOOKUP(S69,[2]Лист1!$BM$5:$BX$74,3)))))))))),0)</f>
        <v>13</v>
      </c>
      <c r="U69" s="128"/>
      <c r="V69" s="127">
        <f>IFERROR(IF(U69="",0,IF(AND($H69="м",$J69=10),VLOOKUP(U69,[2]Лист1!$H$5:$I$74,2),IF(AND($H69="м",$J69=11),VLOOKUP(U69,[2]Лист1!$AB$5:$AC$74,2),IF(AND($H69="м",$J69=12),VLOOKUP(U69,[2]Лист1!$AU$5:$AV$74,2),IF(AND($H69="м",$J69=13),VLOOKUP(U69,[2]Лист1!$BN$5:$BBJ$74,2),IF(AND($H69="ж",$J69=10),VLOOKUP(U69,[2]Лист1!$Q$5:$R$74,2),IF(AND($H69="ж",$J69=11),VLOOKUP(U69,[2]Лист1!$AK$5:$AL$74,2),IF(AND($H69="ж",$J69=12),VLOOKUP(U69,[2]Лист1!$BD$5:$BE$74,2),IF(AND($H69="ж",$J69=13),VLOOKUP(U69,[2]Лист1!$BW$5:$BX$74,2)))))))))),0)</f>
        <v>0</v>
      </c>
      <c r="W69" s="124">
        <v>5084</v>
      </c>
      <c r="X69" s="127">
        <f>IFERROR(IF(W69="",0,IF(AND($H69="м",$J69=10),VLOOKUP(W69,[2]Лист1!$A$5:$B$75,2,FALSE),IF(AND($H69="м",$J69=11),VLOOKUP(W69,[2]Лист1!$U$5:$V$75,2,FALSE),IF(AND($H69="м",$J69=12),VLOOKUP(W69,[2]Лист1!$AN$5:$AO$75,2,FALSE),IF(AND($H69="м",$J69=13),VLOOKUP(W69,[2]Лист1!$BG$5:$BH$75,2,FALSE),IF(AND($H69="ж",$J69=10),VLOOKUP(W69,[2]Лист1!$J$5:$K$75,2,FALSE),IF(AND($H69="ж",$J69=11),VLOOKUP(W69,[2]Лист1!$AD$5:$AE$75,2,FALSE),IF(AND($H69="ж",$J69=12),VLOOKUP(W69,[2]Лист1!$AW$5:$AX$75,2,FALSE),IF(AND($H69="ж",$J69=13),VLOOKUP(W69,[2]Лист1!$BP$5:$BQ$75,2,FALSE)))))))))),IF(W69="",0,IF(AND($H69="м",$J69=10),VLOOKUP(W69,[2]Лист1!$A$5:$B$75,2),IF(AND($H69="м",$J69=11),VLOOKUP(W69,[2]Лист1!$U$5:$V$75,2),IF(AND($H69="м",$J69=12),VLOOKUP(W69,[2]Лист1!$AN$5:$AO$75,2),IF(AND($H69="м",$J69=13),VLOOKUP(W69,[2]Лист1!$BG$5:$BH$75,2),IF(AND($H69="ж",$J69=10),VLOOKUP(W69,[2]Лист1!$J$5:$K$75,2),IF(AND($H69="ж",$J69=11),VLOOKUP(W69,[2]Лист1!$AD$5:$AE$75,2),IF(AND($H69="ж",$J69=12),VLOOKUP(W69,[2]Лист1!$AW$5:$AX$75,2),IF(AND($H69="ж",$J69=13),VLOOKUP(W69,[2]Лист1!$BP$5:$BQ$75,2))))))))))-1)</f>
        <v>15</v>
      </c>
      <c r="Y69" s="129">
        <f t="shared" si="6"/>
        <v>113</v>
      </c>
      <c r="Z69" s="166">
        <f>SUM(LARGE(Y69:Y76,{1,2,3,4,5,6,7}))</f>
        <v>905</v>
      </c>
      <c r="AB69" t="str">
        <f t="shared" si="7"/>
        <v>5</v>
      </c>
      <c r="AC69" t="str">
        <f t="shared" si="8"/>
        <v>084</v>
      </c>
      <c r="AD69" t="str">
        <f t="shared" si="9"/>
        <v>08</v>
      </c>
      <c r="AE69" t="str">
        <f t="shared" si="10"/>
        <v>4</v>
      </c>
    </row>
    <row r="70" spans="1:31" ht="28.5" thickBot="1" x14ac:dyDescent="0.45">
      <c r="A70" s="122"/>
      <c r="B70" s="130">
        <v>2</v>
      </c>
      <c r="C70" s="58" t="s">
        <v>216</v>
      </c>
      <c r="D70" s="124" t="s">
        <v>50</v>
      </c>
      <c r="E70" s="124" t="s">
        <v>351</v>
      </c>
      <c r="F70" s="124" t="s">
        <v>51</v>
      </c>
      <c r="G70" s="64" t="str">
        <f t="shared" ref="G70:G100" si="12">CONCATENATE(D70, " ",E70)</f>
        <v>Попов Степан</v>
      </c>
      <c r="H70" s="125" t="s">
        <v>16</v>
      </c>
      <c r="I70" s="126">
        <v>40646</v>
      </c>
      <c r="J70" s="125">
        <f t="shared" si="11"/>
        <v>12</v>
      </c>
      <c r="K70" s="124">
        <v>148</v>
      </c>
      <c r="L70" s="127">
        <f>IF(K70&lt;100,0,IF(K70="",0,IF(AND($H70="м",J70=10),VLOOKUP(K70,[2]Лист1!$C$5:$I$74,7),IF(AND($H70="м",J70=11),VLOOKUP(K70,[2]Лист1!$W$5:$AC$74,7),IF(AND($H70="м",J70=12),VLOOKUP(K70,[2]Лист1!$AP$5:$AV$74,7),IF(AND($H70="м",J70=13),VLOOKUP(K70,[2]Лист1!$BI$5:$BO$74,7),IF(AND($H70="ж",J70=10),VLOOKUP(K70,[2]Лист1!$L$5:$R$74,7),IF(AND($H70="ж",J70=11),VLOOKUP(K70,[2]Лист1!$AF$5:$AL$74,7),IF(AND($H70="ж",J70=12),VLOOKUP(K70,[2]Лист1!$AY$5:$BE$74,7),IF(AND($H70="ж",J70=13),VLOOKUP(K70,[2]Лист1!$BR$5:$BX$74,7)))))))))))</f>
        <v>11</v>
      </c>
      <c r="M70" s="124">
        <v>61</v>
      </c>
      <c r="N70" s="127">
        <f>IF(M70="",0,IF(AND($H70="м",$J70=10),VLOOKUP(M70,[2]Лист1!$E$5:$F$75,2),IF(AND($H70="м",$J70=11),VLOOKUP(M70,[2]Лист1!$Y$5:$Z$75,2),IF(AND($H70="м",$J70=12),VLOOKUP(M70,[2]Лист1!$AR$5:$AS$75,2),IF(AND($H70="м",$J70=13),VLOOKUP(M70,[2]Лист1!$BK$5:$BL$75,2),IF(AND($H70="ж",$J70=10),VLOOKUP(M70,[2]Лист1!$M$5:$N$75,2),IF(AND($H70="ж",$J70=11),VLOOKUP(M70,[2]Лист1!$AH$5:$AI$75,2),IF(AND($H70="ж",$J70=12),VLOOKUP(M70,[2]Лист1!$BA$5:$BB$75,2),IF(AND($H70="ж",$J70=13),VLOOKUP(M70,[2]Лист1!$BT$5:$BU$75,2))))))))))</f>
        <v>11</v>
      </c>
      <c r="O70" s="128">
        <v>24</v>
      </c>
      <c r="P70" s="127">
        <f>IF(O70="",0,IF(AND($H70="м",$J70=10),VLOOKUP(O70,[2]Лист1!$D$5:$I$74,6),IF(AND($H70="м",$J70=11),VLOOKUP(O70,[2]Лист1!$X$5:$AC$74,6),IF(AND($H70="м",$J70=12),VLOOKUP(O70,[2]Лист1!$AQ$5:$AV$74,6),IF(AND($H70="м",$J70=13),VLOOKUP(O70,[2]Лист1!$BO$5:$BBJ$74,6),IF(AND($H70="ж",$J70=10),VLOOKUP(O70,[2]Лист1!$M$5:$R$74,6),IF(AND($H70="ж",$J70=11),VLOOKUP(O70,[2]Лист1!$AG$5:$AL$74,6),IF(AND($H70="ж",$J70=12),VLOOKUP(O70,[2]Лист1!$AZ$5:$BE$74,6),IF(AND($H70="ж",$J70=13),VLOOKUP(O70,[2]Лист1!$BS$5:$BX$74,6))))))))))</f>
        <v>32</v>
      </c>
      <c r="Q70" s="128">
        <v>1</v>
      </c>
      <c r="R70" s="127">
        <f>IFERROR(IF(Q70="",0,IF(AND($H70="м",$J70=10),VLOOKUP(Q70,[2]Лист1!$G$5:$I$74,3),IF(AND($H70="м",$J70=11),VLOOKUP(Q70,[2]Лист1!$AA$5:$AC$74,3),IF(AND($H70="м",$J70=12),VLOOKUP(Q70,[2]Лист1!$AT$5:$AV$74,3),IF(AND($H70="м",$J70=13),VLOOKUP(Q70,[2]Лист1!$BM$5:$BBJ$74,3),IF(AND($H70="ж",$J70=10),VLOOKUP(Q70,[2]Лист1!$P$5:$R$74,3),IF(AND($H70="ж",$J70=11),VLOOKUP(Q70,[2]Лист1!$AJ$5:$AL$74,3),IF(AND($H70="ж",$J70=12),VLOOKUP(Q70,[2]Лист1!$BC$5:$BE$74,3),IF(AND($H70="ж",$J70=13),VLOOKUP(Q70,[2]Лист1!$BM$5:$BX$74,3)))))))))),0)</f>
        <v>12</v>
      </c>
      <c r="S70" s="128">
        <v>0</v>
      </c>
      <c r="T70" s="127">
        <f>IFERROR(IF(S70="",0,IF(AND($H70="м",$J70=10),VLOOKUP(S70,[2]Лист1!$H$5:$I$74,2),IF(AND($H70="м",$J70=11),VLOOKUP(S70,[2]Лист1!$AB$5:$AC$74,2),IF(AND($H70="м",$J70=12),VLOOKUP(S70,[2]Лист1!$AU$5:$AV$74,2),IF(AND($H70="м",$J70=13),VLOOKUP(S70,[2]Лист1!$BN$5:$BBJ$74,2),IF(AND($H70="ж",$J70=10),VLOOKUP(S70,[2]Лист1!$P$5:$R$74,3),IF(AND($H70="ж",$J70=11),VLOOKUP(S70,[2]Лист1!$AJ$5:$AL$74,3),IF(AND($H70="ж",$J70=12),VLOOKUP(S70,[2]Лист1!$BC$5:$BE$74,3),IF(AND($H70="ж",$J70=13),VLOOKUP(S70,[2]Лист1!$BM$5:$BX$74,3)))))))))),0)</f>
        <v>0</v>
      </c>
      <c r="U70" s="128"/>
      <c r="V70" s="127">
        <f>IFERROR(IF(U70="",0,IF(AND($H70="м",$J70=10),VLOOKUP(U70,[2]Лист1!$H$5:$I$74,2),IF(AND($H70="м",$J70=11),VLOOKUP(U70,[2]Лист1!$AB$5:$AC$74,2),IF(AND($H70="м",$J70=12),VLOOKUP(U70,[2]Лист1!$AU$5:$AV$74,2),IF(AND($H70="м",$J70=13),VLOOKUP(U70,[2]Лист1!$BN$5:$BBJ$74,2),IF(AND($H70="ж",$J70=10),VLOOKUP(U70,[2]Лист1!$Q$5:$R$74,2),IF(AND($H70="ж",$J70=11),VLOOKUP(U70,[2]Лист1!$AK$5:$AL$74,2),IF(AND($H70="ж",$J70=12),VLOOKUP(U70,[2]Лист1!$BD$5:$BE$74,2),IF(AND($H70="ж",$J70=13),VLOOKUP(U70,[2]Лист1!$BW$5:$BX$74,2)))))))))),0)</f>
        <v>0</v>
      </c>
      <c r="W70" s="124">
        <v>5109</v>
      </c>
      <c r="X70" s="127">
        <f>IFERROR(IF(W70="",0,IF(AND($H70="м",$J70=10),VLOOKUP(W70,[2]Лист1!$A$5:$B$75,2,FALSE),IF(AND($H70="м",$J70=11),VLOOKUP(W70,[2]Лист1!$U$5:$V$75,2,FALSE),IF(AND($H70="м",$J70=12),VLOOKUP(W70,[2]Лист1!$AN$5:$AO$75,2,FALSE),IF(AND($H70="м",$J70=13),VLOOKUP(W70,[2]Лист1!$BG$5:$BH$75,2,FALSE),IF(AND($H70="ж",$J70=10),VLOOKUP(W70,[2]Лист1!$J$5:$K$75,2,FALSE),IF(AND($H70="ж",$J70=11),VLOOKUP(W70,[2]Лист1!$AD$5:$AE$75,2,FALSE),IF(AND($H70="ж",$J70=12),VLOOKUP(W70,[2]Лист1!$AW$5:$AX$75,2,FALSE),IF(AND($H70="ж",$J70=13),VLOOKUP(W70,[2]Лист1!$BP$5:$BQ$75,2,FALSE)))))))))),IF(W70="",0,IF(AND($H70="м",$J70=10),VLOOKUP(W70,[2]Лист1!$A$5:$B$75,2),IF(AND($H70="м",$J70=11),VLOOKUP(W70,[2]Лист1!$U$5:$V$75,2),IF(AND($H70="м",$J70=12),VLOOKUP(W70,[2]Лист1!$AN$5:$AO$75,2),IF(AND($H70="м",$J70=13),VLOOKUP(W70,[2]Лист1!$BG$5:$BH$75,2),IF(AND($H70="ж",$J70=10),VLOOKUP(W70,[2]Лист1!$J$5:$K$75,2),IF(AND($H70="ж",$J70=11),VLOOKUP(W70,[2]Лист1!$AD$5:$AE$75,2),IF(AND($H70="ж",$J70=12),VLOOKUP(W70,[2]Лист1!$AW$5:$AX$75,2),IF(AND($H70="ж",$J70=13),VLOOKUP(W70,[2]Лист1!$BP$5:$BQ$75,2))))))))))-1)</f>
        <v>14</v>
      </c>
      <c r="Y70" s="129">
        <f t="shared" ref="Y70:Y100" si="13">SUM(L70,N70,P70,R70,T70,V70,X70)</f>
        <v>80</v>
      </c>
      <c r="Z70" s="167"/>
      <c r="AB70" t="str">
        <f t="shared" si="7"/>
        <v>5</v>
      </c>
      <c r="AC70" t="str">
        <f t="shared" si="8"/>
        <v>109</v>
      </c>
      <c r="AD70" t="str">
        <f t="shared" si="9"/>
        <v>10</v>
      </c>
      <c r="AE70" t="str">
        <f t="shared" si="10"/>
        <v>9</v>
      </c>
    </row>
    <row r="71" spans="1:31" ht="28.5" thickBot="1" x14ac:dyDescent="0.45">
      <c r="A71" s="122"/>
      <c r="B71" s="130">
        <v>3</v>
      </c>
      <c r="C71" s="58" t="s">
        <v>217</v>
      </c>
      <c r="D71" s="124" t="s">
        <v>352</v>
      </c>
      <c r="E71" s="124" t="s">
        <v>353</v>
      </c>
      <c r="F71" s="124" t="s">
        <v>354</v>
      </c>
      <c r="G71" s="64" t="str">
        <f t="shared" si="12"/>
        <v>Сайтиев Имран</v>
      </c>
      <c r="H71" s="125" t="s">
        <v>16</v>
      </c>
      <c r="I71" s="126">
        <v>40792</v>
      </c>
      <c r="J71" s="125">
        <f t="shared" si="11"/>
        <v>11</v>
      </c>
      <c r="K71" s="124">
        <v>162</v>
      </c>
      <c r="L71" s="127">
        <f>IF(K71&lt;100,0,IF(K71="",0,IF(AND($H71="м",J71=10),VLOOKUP(K71,[2]Лист1!$C$5:$I$74,7),IF(AND($H71="м",J71=11),VLOOKUP(K71,[2]Лист1!$W$5:$AC$74,7),IF(AND($H71="м",J71=12),VLOOKUP(K71,[2]Лист1!$AP$5:$AV$74,7),IF(AND($H71="м",J71=13),VLOOKUP(K71,[2]Лист1!$BI$5:$BO$74,7),IF(AND($H71="ж",J71=10),VLOOKUP(K71,[2]Лист1!$L$5:$R$74,7),IF(AND($H71="ж",J71=11),VLOOKUP(K71,[2]Лист1!$AF$5:$AL$74,7),IF(AND($H71="ж",J71=12),VLOOKUP(K71,[2]Лист1!$AY$5:$BE$74,7),IF(AND($H71="ж",J71=13),VLOOKUP(K71,[2]Лист1!$BR$5:$BX$74,7)))))))))))</f>
        <v>21</v>
      </c>
      <c r="M71" s="124">
        <v>57</v>
      </c>
      <c r="N71" s="127">
        <f>IF(M71="",0,IF(AND($H71="м",$J71=10),VLOOKUP(M71,[2]Лист1!$E$5:$F$75,2),IF(AND($H71="м",$J71=11),VLOOKUP(M71,[2]Лист1!$Y$5:$Z$75,2),IF(AND($H71="м",$J71=12),VLOOKUP(M71,[2]Лист1!$AR$5:$AS$75,2),IF(AND($H71="м",$J71=13),VLOOKUP(M71,[2]Лист1!$BK$5:$BL$75,2),IF(AND($H71="ж",$J71=10),VLOOKUP(M71,[2]Лист1!$M$5:$N$75,2),IF(AND($H71="ж",$J71=11),VLOOKUP(M71,[2]Лист1!$AH$5:$AI$75,2),IF(AND($H71="ж",$J71=12),VLOOKUP(M71,[2]Лист1!$BA$5:$BB$75,2),IF(AND($H71="ж",$J71=13),VLOOKUP(M71,[2]Лист1!$BT$5:$BU$75,2))))))))))</f>
        <v>32</v>
      </c>
      <c r="O71" s="128">
        <v>25</v>
      </c>
      <c r="P71" s="127">
        <f>IF(O71="",0,IF(AND($H71="м",$J71=10),VLOOKUP(O71,[2]Лист1!$D$5:$I$74,6),IF(AND($H71="м",$J71=11),VLOOKUP(O71,[2]Лист1!$X$5:$AC$74,6),IF(AND($H71="м",$J71=12),VLOOKUP(O71,[2]Лист1!$AQ$5:$AV$74,6),IF(AND($H71="м",$J71=13),VLOOKUP(O71,[2]Лист1!$BO$5:$BBJ$74,6),IF(AND($H71="ж",$J71=10),VLOOKUP(O71,[2]Лист1!$M$5:$R$74,6),IF(AND($H71="ж",$J71=11),VLOOKUP(O71,[2]Лист1!$AG$5:$AL$74,6),IF(AND($H71="ж",$J71=12),VLOOKUP(O71,[2]Лист1!$AZ$5:$BE$74,6),IF(AND($H71="ж",$J71=13),VLOOKUP(O71,[2]Лист1!$BS$5:$BX$74,6))))))))))</f>
        <v>39</v>
      </c>
      <c r="Q71" s="128">
        <v>1</v>
      </c>
      <c r="R71" s="127">
        <f>IFERROR(IF(Q71="",0,IF(AND($H71="м",$J71=10),VLOOKUP(Q71,[2]Лист1!$G$5:$I$74,3),IF(AND($H71="м",$J71=11),VLOOKUP(Q71,[2]Лист1!$AA$5:$AC$74,3),IF(AND($H71="м",$J71=12),VLOOKUP(Q71,[2]Лист1!$AT$5:$AV$74,3),IF(AND($H71="м",$J71=13),VLOOKUP(Q71,[2]Лист1!$BM$5:$BBJ$74,3),IF(AND($H71="ж",$J71=10),VLOOKUP(Q71,[2]Лист1!$P$5:$R$74,3),IF(AND($H71="ж",$J71=11),VLOOKUP(Q71,[2]Лист1!$AJ$5:$AL$74,3),IF(AND($H71="ж",$J71=12),VLOOKUP(Q71,[2]Лист1!$BC$5:$BE$74,3),IF(AND($H71="ж",$J71=13),VLOOKUP(Q71,[2]Лист1!$BM$5:$BX$74,3)))))))))),0)</f>
        <v>12</v>
      </c>
      <c r="S71" s="128">
        <v>5</v>
      </c>
      <c r="T71" s="127">
        <f>IFERROR(IF(S71="",0,IF(AND($H71="м",$J71=10),VLOOKUP(S71,[2]Лист1!$H$5:$I$74,2),IF(AND($H71="м",$J71=11),VLOOKUP(S71,[2]Лист1!$AB$5:$AC$74,2),IF(AND($H71="м",$J71=12),VLOOKUP(S71,[2]Лист1!$AU$5:$AV$74,2),IF(AND($H71="м",$J71=13),VLOOKUP(S71,[2]Лист1!$BN$5:$BBJ$74,2),IF(AND($H71="ж",$J71=10),VLOOKUP(S71,[2]Лист1!$P$5:$R$74,3),IF(AND($H71="ж",$J71=11),VLOOKUP(S71,[2]Лист1!$AJ$5:$AL$74,3),IF(AND($H71="ж",$J71=12),VLOOKUP(S71,[2]Лист1!$BC$5:$BE$74,3),IF(AND($H71="ж",$J71=13),VLOOKUP(S71,[2]Лист1!$BM$5:$BX$74,3)))))))))),0)</f>
        <v>29</v>
      </c>
      <c r="U71" s="128"/>
      <c r="V71" s="127">
        <f>IFERROR(IF(U71="",0,IF(AND($H71="м",$J71=10),VLOOKUP(U71,[2]Лист1!$H$5:$I$74,2),IF(AND($H71="м",$J71=11),VLOOKUP(U71,[2]Лист1!$AB$5:$AC$74,2),IF(AND($H71="м",$J71=12),VLOOKUP(U71,[2]Лист1!$AU$5:$AV$74,2),IF(AND($H71="м",$J71=13),VLOOKUP(U71,[2]Лист1!$BN$5:$BBJ$74,2),IF(AND($H71="ж",$J71=10),VLOOKUP(U71,[2]Лист1!$Q$5:$R$74,2),IF(AND($H71="ж",$J71=11),VLOOKUP(U71,[2]Лист1!$AK$5:$AL$74,2),IF(AND($H71="ж",$J71=12),VLOOKUP(U71,[2]Лист1!$BD$5:$BE$74,2),IF(AND($H71="ж",$J71=13),VLOOKUP(U71,[2]Лист1!$BW$5:$BX$74,2)))))))))),0)</f>
        <v>0</v>
      </c>
      <c r="W71" s="124">
        <v>5018</v>
      </c>
      <c r="X71" s="127">
        <f>IFERROR(IF(W71="",0,IF(AND($H71="м",$J71=10),VLOOKUP(W71,[2]Лист1!$A$5:$B$75,2,FALSE),IF(AND($H71="м",$J71=11),VLOOKUP(W71,[2]Лист1!$U$5:$V$75,2,FALSE),IF(AND($H71="м",$J71=12),VLOOKUP(W71,[2]Лист1!$AN$5:$AO$75,2,FALSE),IF(AND($H71="м",$J71=13),VLOOKUP(W71,[2]Лист1!$BG$5:$BH$75,2,FALSE),IF(AND($H71="ж",$J71=10),VLOOKUP(W71,[2]Лист1!$J$5:$K$75,2,FALSE),IF(AND($H71="ж",$J71=11),VLOOKUP(W71,[2]Лист1!$AD$5:$AE$75,2,FALSE),IF(AND($H71="ж",$J71=12),VLOOKUP(W71,[2]Лист1!$AW$5:$AX$75,2,FALSE),IF(AND($H71="ж",$J71=13),VLOOKUP(W71,[2]Лист1!$BP$5:$BQ$75,2,FALSE)))))))))),IF(W71="",0,IF(AND($H71="м",$J71=10),VLOOKUP(W71,[2]Лист1!$A$5:$B$75,2),IF(AND($H71="м",$J71=11),VLOOKUP(W71,[2]Лист1!$U$5:$V$75,2),IF(AND($H71="м",$J71=12),VLOOKUP(W71,[2]Лист1!$AN$5:$AO$75,2),IF(AND($H71="м",$J71=13),VLOOKUP(W71,[2]Лист1!$BG$5:$BH$75,2),IF(AND($H71="ж",$J71=10),VLOOKUP(W71,[2]Лист1!$J$5:$K$75,2),IF(AND($H71="ж",$J71=11),VLOOKUP(W71,[2]Лист1!$AD$5:$AE$75,2),IF(AND($H71="ж",$J71=12),VLOOKUP(W71,[2]Лист1!$AW$5:$AX$75,2),IF(AND($H71="ж",$J71=13),VLOOKUP(W71,[2]Лист1!$BP$5:$BQ$75,2))))))))))-1)</f>
        <v>23</v>
      </c>
      <c r="Y71" s="129">
        <f t="shared" si="13"/>
        <v>156</v>
      </c>
      <c r="Z71" s="167"/>
      <c r="AB71" t="str">
        <f t="shared" si="7"/>
        <v>5</v>
      </c>
      <c r="AC71" t="str">
        <f t="shared" si="8"/>
        <v>018</v>
      </c>
      <c r="AD71" t="str">
        <f t="shared" si="9"/>
        <v>01</v>
      </c>
      <c r="AE71" t="str">
        <f t="shared" si="10"/>
        <v>8</v>
      </c>
    </row>
    <row r="72" spans="1:31" ht="28.5" thickBot="1" x14ac:dyDescent="0.45">
      <c r="A72" s="122"/>
      <c r="B72" s="123">
        <v>4</v>
      </c>
      <c r="C72" s="58" t="s">
        <v>218</v>
      </c>
      <c r="D72" s="124" t="s">
        <v>355</v>
      </c>
      <c r="E72" s="124" t="s">
        <v>36</v>
      </c>
      <c r="F72" s="124" t="s">
        <v>265</v>
      </c>
      <c r="G72" s="64" t="str">
        <f t="shared" si="12"/>
        <v>Панин Александр</v>
      </c>
      <c r="H72" s="125" t="s">
        <v>16</v>
      </c>
      <c r="I72" s="126">
        <v>40447</v>
      </c>
      <c r="J72" s="125">
        <f t="shared" si="11"/>
        <v>12</v>
      </c>
      <c r="K72" s="124"/>
      <c r="L72" s="127">
        <f>IF(K72&lt;100,0,IF(K72="",0,IF(AND($H72="м",J72=10),VLOOKUP(K72,[2]Лист1!$C$5:$I$74,7),IF(AND($H72="м",J72=11),VLOOKUP(K72,[2]Лист1!$W$5:$AC$74,7),IF(AND($H72="м",J72=12),VLOOKUP(K72,[2]Лист1!$AP$5:$AV$74,7),IF(AND($H72="м",J72=13),VLOOKUP(K72,[2]Лист1!$BI$5:$BO$74,7),IF(AND($H72="ж",J72=10),VLOOKUP(K72,[2]Лист1!$L$5:$R$74,7),IF(AND($H72="ж",J72=11),VLOOKUP(K72,[2]Лист1!$AF$5:$AL$74,7),IF(AND($H72="ж",J72=12),VLOOKUP(K72,[2]Лист1!$AY$5:$BE$74,7),IF(AND($H72="ж",J72=13),VLOOKUP(K72,[2]Лист1!$BR$5:$BX$74,7)))))))))))</f>
        <v>0</v>
      </c>
      <c r="M72" s="124"/>
      <c r="N72" s="127">
        <f>IF(M72="",0,IF(AND($H72="м",$J72=10),VLOOKUP(M72,[2]Лист1!$E$5:$F$75,2),IF(AND($H72="м",$J72=11),VLOOKUP(M72,[2]Лист1!$Y$5:$Z$75,2),IF(AND($H72="м",$J72=12),VLOOKUP(M72,[2]Лист1!$AR$5:$AS$75,2),IF(AND($H72="м",$J72=13),VLOOKUP(M72,[2]Лист1!$BK$5:$BL$75,2),IF(AND($H72="ж",$J72=10),VLOOKUP(M72,[2]Лист1!$M$5:$N$75,2),IF(AND($H72="ж",$J72=11),VLOOKUP(M72,[2]Лист1!$AH$5:$AI$75,2),IF(AND($H72="ж",$J72=12),VLOOKUP(M72,[2]Лист1!$BA$5:$BB$75,2),IF(AND($H72="ж",$J72=13),VLOOKUP(M72,[2]Лист1!$BT$5:$BU$75,2))))))))))</f>
        <v>0</v>
      </c>
      <c r="O72" s="128"/>
      <c r="P72" s="127">
        <f>IF(O72="",0,IF(AND($H72="м",$J72=10),VLOOKUP(O72,[2]Лист1!$D$5:$I$74,6),IF(AND($H72="м",$J72=11),VLOOKUP(O72,[2]Лист1!$X$5:$AC$74,6),IF(AND($H72="м",$J72=12),VLOOKUP(O72,[2]Лист1!$AQ$5:$AV$74,6),IF(AND($H72="м",$J72=13),VLOOKUP(O72,[2]Лист1!$BO$5:$BBJ$74,6),IF(AND($H72="ж",$J72=10),VLOOKUP(O72,[2]Лист1!$M$5:$R$74,6),IF(AND($H72="ж",$J72=11),VLOOKUP(O72,[2]Лист1!$AG$5:$AL$74,6),IF(AND($H72="ж",$J72=12),VLOOKUP(O72,[2]Лист1!$AZ$5:$BE$74,6),IF(AND($H72="ж",$J72=13),VLOOKUP(O72,[2]Лист1!$BS$5:$BX$74,6))))))))))</f>
        <v>0</v>
      </c>
      <c r="Q72" s="128"/>
      <c r="R72" s="127">
        <f>IFERROR(IF(Q72="",0,IF(AND($H72="м",$J72=10),VLOOKUP(Q72,[2]Лист1!$G$5:$I$74,3),IF(AND($H72="м",$J72=11),VLOOKUP(Q72,[2]Лист1!$AA$5:$AC$74,3),IF(AND($H72="м",$J72=12),VLOOKUP(Q72,[2]Лист1!$AT$5:$AV$74,3),IF(AND($H72="м",$J72=13),VLOOKUP(Q72,[2]Лист1!$BM$5:$BBJ$74,3),IF(AND($H72="ж",$J72=10),VLOOKUP(Q72,[2]Лист1!$P$5:$R$74,3),IF(AND($H72="ж",$J72=11),VLOOKUP(Q72,[2]Лист1!$AJ$5:$AL$74,3),IF(AND($H72="ж",$J72=12),VLOOKUP(Q72,[2]Лист1!$BC$5:$BE$74,3),IF(AND($H72="ж",$J72=13),VLOOKUP(Q72,[2]Лист1!$BM$5:$BX$74,3)))))))))),0)</f>
        <v>0</v>
      </c>
      <c r="S72" s="128">
        <v>0</v>
      </c>
      <c r="T72" s="127">
        <f>IFERROR(IF(S72="",0,IF(AND($H72="м",$J72=10),VLOOKUP(S72,[2]Лист1!$H$5:$I$74,2),IF(AND($H72="м",$J72=11),VLOOKUP(S72,[2]Лист1!$AB$5:$AC$74,2),IF(AND($H72="м",$J72=12),VLOOKUP(S72,[2]Лист1!$AU$5:$AV$74,2),IF(AND($H72="м",$J72=13),VLOOKUP(S72,[2]Лист1!$BN$5:$BBJ$74,2),IF(AND($H72="ж",$J72=10),VLOOKUP(S72,[2]Лист1!$P$5:$R$74,3),IF(AND($H72="ж",$J72=11),VLOOKUP(S72,[2]Лист1!$AJ$5:$AL$74,3),IF(AND($H72="ж",$J72=12),VLOOKUP(S72,[2]Лист1!$BC$5:$BE$74,3),IF(AND($H72="ж",$J72=13),VLOOKUP(S72,[2]Лист1!$BM$5:$BX$74,3)))))))))),0)</f>
        <v>0</v>
      </c>
      <c r="U72" s="128"/>
      <c r="V72" s="127">
        <f>IFERROR(IF(U72="",0,IF(AND($H72="м",$J72=10),VLOOKUP(U72,[2]Лист1!$H$5:$I$74,2),IF(AND($H72="м",$J72=11),VLOOKUP(U72,[2]Лист1!$AB$5:$AC$74,2),IF(AND($H72="м",$J72=12),VLOOKUP(U72,[2]Лист1!$AU$5:$AV$74,2),IF(AND($H72="м",$J72=13),VLOOKUP(U72,[2]Лист1!$BN$5:$BBJ$74,2),IF(AND($H72="ж",$J72=10),VLOOKUP(U72,[2]Лист1!$Q$5:$R$74,2),IF(AND($H72="ж",$J72=11),VLOOKUP(U72,[2]Лист1!$AK$5:$AL$74,2),IF(AND($H72="ж",$J72=12),VLOOKUP(U72,[2]Лист1!$BD$5:$BE$74,2),IF(AND($H72="ж",$J72=13),VLOOKUP(U72,[2]Лист1!$BW$5:$BX$74,2)))))))))),0)</f>
        <v>0</v>
      </c>
      <c r="W72" s="124">
        <v>5090</v>
      </c>
      <c r="X72" s="127">
        <f>IFERROR(IF(W72="",0,IF(AND($H72="м",$J72=10),VLOOKUP(W72,[2]Лист1!$A$5:$B$75,2,FALSE),IF(AND($H72="м",$J72=11),VLOOKUP(W72,[2]Лист1!$U$5:$V$75,2,FALSE),IF(AND($H72="м",$J72=12),VLOOKUP(W72,[2]Лист1!$AN$5:$AO$75,2,FALSE),IF(AND($H72="м",$J72=13),VLOOKUP(W72,[2]Лист1!$BG$5:$BH$75,2,FALSE),IF(AND($H72="ж",$J72=10),VLOOKUP(W72,[2]Лист1!$J$5:$K$75,2,FALSE),IF(AND($H72="ж",$J72=11),VLOOKUP(W72,[2]Лист1!$AD$5:$AE$75,2,FALSE),IF(AND($H72="ж",$J72=12),VLOOKUP(W72,[2]Лист1!$AW$5:$AX$75,2,FALSE),IF(AND($H72="ж",$J72=13),VLOOKUP(W72,[2]Лист1!$BP$5:$BQ$75,2,FALSE)))))))))),IF(W72="",0,IF(AND($H72="м",$J72=10),VLOOKUP(W72,[2]Лист1!$A$5:$B$75,2),IF(AND($H72="м",$J72=11),VLOOKUP(W72,[2]Лист1!$U$5:$V$75,2),IF(AND($H72="м",$J72=12),VLOOKUP(W72,[2]Лист1!$AN$5:$AO$75,2),IF(AND($H72="м",$J72=13),VLOOKUP(W72,[2]Лист1!$BG$5:$BH$75,2),IF(AND($H72="ж",$J72=10),VLOOKUP(W72,[2]Лист1!$J$5:$K$75,2),IF(AND($H72="ж",$J72=11),VLOOKUP(W72,[2]Лист1!$AD$5:$AE$75,2),IF(AND($H72="ж",$J72=12),VLOOKUP(W72,[2]Лист1!$AW$5:$AX$75,2),IF(AND($H72="ж",$J72=13),VLOOKUP(W72,[2]Лист1!$BP$5:$BQ$75,2))))))))))-1)</f>
        <v>15</v>
      </c>
      <c r="Y72" s="129">
        <f t="shared" si="13"/>
        <v>15</v>
      </c>
      <c r="Z72" s="167"/>
      <c r="AB72" t="str">
        <f t="shared" si="7"/>
        <v>5</v>
      </c>
      <c r="AC72" t="str">
        <f t="shared" si="8"/>
        <v>090</v>
      </c>
      <c r="AD72" t="str">
        <f t="shared" si="9"/>
        <v>09</v>
      </c>
      <c r="AE72" t="str">
        <f t="shared" si="10"/>
        <v>0</v>
      </c>
    </row>
    <row r="73" spans="1:31" ht="28.5" thickBot="1" x14ac:dyDescent="0.45">
      <c r="A73" s="122"/>
      <c r="B73" s="130">
        <v>5</v>
      </c>
      <c r="C73" s="58" t="s">
        <v>219</v>
      </c>
      <c r="D73" s="124" t="s">
        <v>239</v>
      </c>
      <c r="E73" s="124" t="s">
        <v>79</v>
      </c>
      <c r="F73" s="124" t="s">
        <v>32</v>
      </c>
      <c r="G73" s="64" t="str">
        <f t="shared" si="12"/>
        <v>Яптунэ Артем</v>
      </c>
      <c r="H73" s="125" t="s">
        <v>16</v>
      </c>
      <c r="I73" s="126">
        <v>40558</v>
      </c>
      <c r="J73" s="125">
        <f t="shared" si="11"/>
        <v>12</v>
      </c>
      <c r="K73" s="124">
        <v>175</v>
      </c>
      <c r="L73" s="127">
        <f>IF(K73&lt;100,0,IF(K73="",0,IF(AND($H73="м",J73=10),VLOOKUP(K73,[2]Лист1!$C$5:$I$74,7),IF(AND($H73="м",J73=11),VLOOKUP(K73,[2]Лист1!$W$5:$AC$74,7),IF(AND($H73="м",J73=12),VLOOKUP(K73,[2]Лист1!$AP$5:$AV$74,7),IF(AND($H73="м",J73=13),VLOOKUP(K73,[2]Лист1!$BI$5:$BO$74,7),IF(AND($H73="ж",J73=10),VLOOKUP(K73,[2]Лист1!$L$5:$R$74,7),IF(AND($H73="ж",J73=11),VLOOKUP(K73,[2]Лист1!$AF$5:$AL$74,7),IF(AND($H73="ж",J73=12),VLOOKUP(K73,[2]Лист1!$AY$5:$BE$74,7),IF(AND($H73="ж",J73=13),VLOOKUP(K73,[2]Лист1!$BR$5:$BX$74,7)))))))))))</f>
        <v>22</v>
      </c>
      <c r="M73" s="124">
        <v>51</v>
      </c>
      <c r="N73" s="127">
        <f>IF(M73="",0,IF(AND($H73="м",$J73=10),VLOOKUP(M73,[2]Лист1!$E$5:$F$75,2),IF(AND($H73="м",$J73=11),VLOOKUP(M73,[2]Лист1!$Y$5:$Z$75,2),IF(AND($H73="м",$J73=12),VLOOKUP(M73,[2]Лист1!$AR$5:$AS$75,2),IF(AND($H73="м",$J73=13),VLOOKUP(M73,[2]Лист1!$BK$5:$BL$75,2),IF(AND($H73="ж",$J73=10),VLOOKUP(M73,[2]Лист1!$M$5:$N$75,2),IF(AND($H73="ж",$J73=11),VLOOKUP(M73,[2]Лист1!$AH$5:$AI$75,2),IF(AND($H73="ж",$J73=12),VLOOKUP(M73,[2]Лист1!$BA$5:$BB$75,2),IF(AND($H73="ж",$J73=13),VLOOKUP(M73,[2]Лист1!$BT$5:$BU$75,2))))))))))</f>
        <v>50</v>
      </c>
      <c r="O73" s="128">
        <v>26</v>
      </c>
      <c r="P73" s="127">
        <f>IF(O73="",0,IF(AND($H73="м",$J73=10),VLOOKUP(O73,[2]Лист1!$D$5:$I$74,6),IF(AND($H73="м",$J73=11),VLOOKUP(O73,[2]Лист1!$X$5:$AC$74,6),IF(AND($H73="м",$J73=12),VLOOKUP(O73,[2]Лист1!$AQ$5:$AV$74,6),IF(AND($H73="м",$J73=13),VLOOKUP(O73,[2]Лист1!$BO$5:$BBJ$74,6),IF(AND($H73="ж",$J73=10),VLOOKUP(O73,[2]Лист1!$M$5:$R$74,6),IF(AND($H73="ж",$J73=11),VLOOKUP(O73,[2]Лист1!$AG$5:$AL$74,6),IF(AND($H73="ж",$J73=12),VLOOKUP(O73,[2]Лист1!$AZ$5:$BE$74,6),IF(AND($H73="ж",$J73=13),VLOOKUP(O73,[2]Лист1!$BS$5:$BX$74,6))))))))))</f>
        <v>36</v>
      </c>
      <c r="Q73" s="128">
        <v>10</v>
      </c>
      <c r="R73" s="127">
        <f>IFERROR(IF(Q73="",0,IF(AND($H73="м",$J73=10),VLOOKUP(Q73,[2]Лист1!$G$5:$I$74,3),IF(AND($H73="м",$J73=11),VLOOKUP(Q73,[2]Лист1!$AA$5:$AC$74,3),IF(AND($H73="м",$J73=12),VLOOKUP(Q73,[2]Лист1!$AT$5:$AV$74,3),IF(AND($H73="м",$J73=13),VLOOKUP(Q73,[2]Лист1!$BM$5:$BBJ$74,3),IF(AND($H73="ж",$J73=10),VLOOKUP(Q73,[2]Лист1!$P$5:$R$74,3),IF(AND($H73="ж",$J73=11),VLOOKUP(Q73,[2]Лист1!$AJ$5:$AL$74,3),IF(AND($H73="ж",$J73=12),VLOOKUP(Q73,[2]Лист1!$BC$5:$BE$74,3),IF(AND($H73="ж",$J73=13),VLOOKUP(Q73,[2]Лист1!$BM$5:$BX$74,3)))))))))),0)</f>
        <v>32</v>
      </c>
      <c r="S73" s="128">
        <v>0</v>
      </c>
      <c r="T73" s="127">
        <f>IFERROR(IF(S73="",0,IF(AND($H73="м",$J73=10),VLOOKUP(S73,[2]Лист1!$H$5:$I$74,2),IF(AND($H73="м",$J73=11),VLOOKUP(S73,[2]Лист1!$AB$5:$AC$74,2),IF(AND($H73="м",$J73=12),VLOOKUP(S73,[2]Лист1!$AU$5:$AV$74,2),IF(AND($H73="м",$J73=13),VLOOKUP(S73,[2]Лист1!$BN$5:$BBJ$74,2),IF(AND($H73="ж",$J73=10),VLOOKUP(S73,[2]Лист1!$P$5:$R$74,3),IF(AND($H73="ж",$J73=11),VLOOKUP(S73,[2]Лист1!$AJ$5:$AL$74,3),IF(AND($H73="ж",$J73=12),VLOOKUP(S73,[2]Лист1!$BC$5:$BE$74,3),IF(AND($H73="ж",$J73=13),VLOOKUP(S73,[2]Лист1!$BM$5:$BX$74,3)))))))))),0)</f>
        <v>0</v>
      </c>
      <c r="U73" s="128"/>
      <c r="V73" s="127">
        <f>IFERROR(IF(U73="",0,IF(AND($H73="м",$J73=10),VLOOKUP(U73,[2]Лист1!$H$5:$I$74,2),IF(AND($H73="м",$J73=11),VLOOKUP(U73,[2]Лист1!$AB$5:$AC$74,2),IF(AND($H73="м",$J73=12),VLOOKUP(U73,[2]Лист1!$AU$5:$AV$74,2),IF(AND($H73="м",$J73=13),VLOOKUP(U73,[2]Лист1!$BN$5:$BBJ$74,2),IF(AND($H73="ж",$J73=10),VLOOKUP(U73,[2]Лист1!$Q$5:$R$74,2),IF(AND($H73="ж",$J73=11),VLOOKUP(U73,[2]Лист1!$AK$5:$AL$74,2),IF(AND($H73="ж",$J73=12),VLOOKUP(U73,[2]Лист1!$BD$5:$BE$74,2),IF(AND($H73="ж",$J73=13),VLOOKUP(U73,[2]Лист1!$BW$5:$BX$74,2)))))))))),0)</f>
        <v>0</v>
      </c>
      <c r="W73" s="124">
        <v>5417</v>
      </c>
      <c r="X73" s="127">
        <f>IFERROR(IF(W73="",0,IF(AND($H73="м",$J73=10),VLOOKUP(W73,[2]Лист1!$A$5:$B$75,2,FALSE),IF(AND($H73="м",$J73=11),VLOOKUP(W73,[2]Лист1!$U$5:$V$75,2,FALSE),IF(AND($H73="м",$J73=12),VLOOKUP(W73,[2]Лист1!$AN$5:$AO$75,2,FALSE),IF(AND($H73="м",$J73=13),VLOOKUP(W73,[2]Лист1!$BG$5:$BH$75,2,FALSE),IF(AND($H73="ж",$J73=10),VLOOKUP(W73,[2]Лист1!$J$5:$K$75,2,FALSE),IF(AND($H73="ж",$J73=11),VLOOKUP(W73,[2]Лист1!$AD$5:$AE$75,2,FALSE),IF(AND($H73="ж",$J73=12),VLOOKUP(W73,[2]Лист1!$AW$5:$AX$75,2,FALSE),IF(AND($H73="ж",$J73=13),VLOOKUP(W73,[2]Лист1!$BP$5:$BQ$75,2,FALSE)))))))))),IF(W73="",0,IF(AND($H73="м",$J73=10),VLOOKUP(W73,[2]Лист1!$A$5:$B$75,2),IF(AND($H73="м",$J73=11),VLOOKUP(W73,[2]Лист1!$U$5:$V$75,2),IF(AND($H73="м",$J73=12),VLOOKUP(W73,[2]Лист1!$AN$5:$AO$75,2),IF(AND($H73="м",$J73=13),VLOOKUP(W73,[2]Лист1!$BG$5:$BH$75,2),IF(AND($H73="ж",$J73=10),VLOOKUP(W73,[2]Лист1!$J$5:$K$75,2),IF(AND($H73="ж",$J73=11),VLOOKUP(W73,[2]Лист1!$AD$5:$AE$75,2),IF(AND($H73="ж",$J73=12),VLOOKUP(W73,[2]Лист1!$AW$5:$AX$75,2),IF(AND($H73="ж",$J73=13),VLOOKUP(W73,[2]Лист1!$BP$5:$BQ$75,2))))))))))-1)</f>
        <v>7</v>
      </c>
      <c r="Y73" s="129">
        <f t="shared" si="13"/>
        <v>147</v>
      </c>
      <c r="Z73" s="167"/>
      <c r="AB73" t="str">
        <f t="shared" si="7"/>
        <v>5</v>
      </c>
      <c r="AC73" t="str">
        <f t="shared" si="8"/>
        <v>417</v>
      </c>
      <c r="AD73" t="str">
        <f t="shared" si="9"/>
        <v>41</v>
      </c>
      <c r="AE73" t="str">
        <f t="shared" si="10"/>
        <v>7</v>
      </c>
    </row>
    <row r="74" spans="1:31" ht="28.5" thickBot="1" x14ac:dyDescent="0.45">
      <c r="A74" s="122"/>
      <c r="B74" s="130">
        <v>6</v>
      </c>
      <c r="C74" s="58" t="s">
        <v>220</v>
      </c>
      <c r="D74" s="124" t="s">
        <v>239</v>
      </c>
      <c r="E74" s="124" t="s">
        <v>356</v>
      </c>
      <c r="F74" s="124" t="s">
        <v>35</v>
      </c>
      <c r="G74" s="64" t="str">
        <f t="shared" si="12"/>
        <v>Яптунэ Илья</v>
      </c>
      <c r="H74" s="125" t="s">
        <v>16</v>
      </c>
      <c r="I74" s="126">
        <v>40593</v>
      </c>
      <c r="J74" s="125">
        <f t="shared" si="11"/>
        <v>12</v>
      </c>
      <c r="K74" s="124">
        <v>175</v>
      </c>
      <c r="L74" s="127">
        <f>IF(K74&lt;100,0,IF(K74="",0,IF(AND($H74="м",J74=10),VLOOKUP(K74,[2]Лист1!$C$5:$I$74,7),IF(AND($H74="м",J74=11),VLOOKUP(K74,[2]Лист1!$W$5:$AC$74,7),IF(AND($H74="м",J74=12),VLOOKUP(K74,[2]Лист1!$AP$5:$AV$74,7),IF(AND($H74="м",J74=13),VLOOKUP(K74,[2]Лист1!$BI$5:$BO$74,7),IF(AND($H74="ж",J74=10),VLOOKUP(K74,[2]Лист1!$L$5:$R$74,7),IF(AND($H74="ж",J74=11),VLOOKUP(K74,[2]Лист1!$AF$5:$AL$74,7),IF(AND($H74="ж",J74=12),VLOOKUP(K74,[2]Лист1!$AY$5:$BE$74,7),IF(AND($H74="ж",J74=13),VLOOKUP(K74,[2]Лист1!$BR$5:$BX$74,7)))))))))))</f>
        <v>22</v>
      </c>
      <c r="M74" s="124">
        <v>52</v>
      </c>
      <c r="N74" s="127">
        <f>IF(M74="",0,IF(AND($H74="м",$J74=10),VLOOKUP(M74,[2]Лист1!$E$5:$F$75,2),IF(AND($H74="м",$J74=11),VLOOKUP(M74,[2]Лист1!$Y$5:$Z$75,2),IF(AND($H74="м",$J74=12),VLOOKUP(M74,[2]Лист1!$AR$5:$AS$75,2),IF(AND($H74="м",$J74=13),VLOOKUP(M74,[2]Лист1!$BK$5:$BL$75,2),IF(AND($H74="ж",$J74=10),VLOOKUP(M74,[2]Лист1!$M$5:$N$75,2),IF(AND($H74="ж",$J74=11),VLOOKUP(M74,[2]Лист1!$AH$5:$AI$75,2),IF(AND($H74="ж",$J74=12),VLOOKUP(M74,[2]Лист1!$BA$5:$BB$75,2),IF(AND($H74="ж",$J74=13),VLOOKUP(M74,[2]Лист1!$BT$5:$BU$75,2))))))))))</f>
        <v>45</v>
      </c>
      <c r="O74" s="128">
        <v>24</v>
      </c>
      <c r="P74" s="127">
        <f>IF(O74="",0,IF(AND($H74="м",$J74=10),VLOOKUP(O74,[2]Лист1!$D$5:$I$74,6),IF(AND($H74="м",$J74=11),VLOOKUP(O74,[2]Лист1!$X$5:$AC$74,6),IF(AND($H74="м",$J74=12),VLOOKUP(O74,[2]Лист1!$AQ$5:$AV$74,6),IF(AND($H74="м",$J74=13),VLOOKUP(O74,[2]Лист1!$BO$5:$BBJ$74,6),IF(AND($H74="ж",$J74=10),VLOOKUP(O74,[2]Лист1!$M$5:$R$74,6),IF(AND($H74="ж",$J74=11),VLOOKUP(O74,[2]Лист1!$AG$5:$AL$74,6),IF(AND($H74="ж",$J74=12),VLOOKUP(O74,[2]Лист1!$AZ$5:$BE$74,6),IF(AND($H74="ж",$J74=13),VLOOKUP(O74,[2]Лист1!$BS$5:$BX$74,6))))))))))</f>
        <v>32</v>
      </c>
      <c r="Q74" s="128">
        <v>1</v>
      </c>
      <c r="R74" s="127">
        <f>IFERROR(IF(Q74="",0,IF(AND($H74="м",$J74=10),VLOOKUP(Q74,[2]Лист1!$G$5:$I$74,3),IF(AND($H74="м",$J74=11),VLOOKUP(Q74,[2]Лист1!$AA$5:$AC$74,3),IF(AND($H74="м",$J74=12),VLOOKUP(Q74,[2]Лист1!$AT$5:$AV$74,3),IF(AND($H74="м",$J74=13),VLOOKUP(Q74,[2]Лист1!$BM$5:$BBJ$74,3),IF(AND($H74="ж",$J74=10),VLOOKUP(Q74,[2]Лист1!$P$5:$R$74,3),IF(AND($H74="ж",$J74=11),VLOOKUP(Q74,[2]Лист1!$AJ$5:$AL$74,3),IF(AND($H74="ж",$J74=12),VLOOKUP(Q74,[2]Лист1!$BC$5:$BE$74,3),IF(AND($H74="ж",$J74=13),VLOOKUP(Q74,[2]Лист1!$BM$5:$BX$74,3)))))))))),0)</f>
        <v>12</v>
      </c>
      <c r="S74" s="128">
        <v>2</v>
      </c>
      <c r="T74" s="127">
        <f>IFERROR(IF(S74="",0,IF(AND($H74="м",$J74=10),VLOOKUP(S74,[2]Лист1!$H$5:$I$74,2),IF(AND($H74="м",$J74=11),VLOOKUP(S74,[2]Лист1!$AB$5:$AC$74,2),IF(AND($H74="м",$J74=12),VLOOKUP(S74,[2]Лист1!$AU$5:$AV$74,2),IF(AND($H74="м",$J74=13),VLOOKUP(S74,[2]Лист1!$BN$5:$BBJ$74,2),IF(AND($H74="ж",$J74=10),VLOOKUP(S74,[2]Лист1!$P$5:$R$74,3),IF(AND($H74="ж",$J74=11),VLOOKUP(S74,[2]Лист1!$AJ$5:$AL$74,3),IF(AND($H74="ж",$J74=12),VLOOKUP(S74,[2]Лист1!$BC$5:$BE$74,3),IF(AND($H74="ж",$J74=13),VLOOKUP(S74,[2]Лист1!$BM$5:$BX$74,3)))))))))),0)</f>
        <v>13</v>
      </c>
      <c r="U74" s="128"/>
      <c r="V74" s="127">
        <f>IFERROR(IF(U74="",0,IF(AND($H74="м",$J74=10),VLOOKUP(U74,[2]Лист1!$H$5:$I$74,2),IF(AND($H74="м",$J74=11),VLOOKUP(U74,[2]Лист1!$AB$5:$AC$74,2),IF(AND($H74="м",$J74=12),VLOOKUP(U74,[2]Лист1!$AU$5:$AV$74,2),IF(AND($H74="м",$J74=13),VLOOKUP(U74,[2]Лист1!$BN$5:$BBJ$74,2),IF(AND($H74="ж",$J74=10),VLOOKUP(U74,[2]Лист1!$Q$5:$R$74,2),IF(AND($H74="ж",$J74=11),VLOOKUP(U74,[2]Лист1!$AK$5:$AL$74,2),IF(AND($H74="ж",$J74=12),VLOOKUP(U74,[2]Лист1!$BD$5:$BE$74,2),IF(AND($H74="ж",$J74=13),VLOOKUP(U74,[2]Лист1!$BW$5:$BX$74,2)))))))))),0)</f>
        <v>0</v>
      </c>
      <c r="W74" s="124">
        <v>4325</v>
      </c>
      <c r="X74" s="127">
        <f>IFERROR(IF(W74="",0,IF(AND($H74="м",$J74=10),VLOOKUP(W74,[2]Лист1!$A$5:$B$75,2,FALSE),IF(AND($H74="м",$J74=11),VLOOKUP(W74,[2]Лист1!$U$5:$V$75,2,FALSE),IF(AND($H74="м",$J74=12),VLOOKUP(W74,[2]Лист1!$AN$5:$AO$75,2,FALSE),IF(AND($H74="м",$J74=13),VLOOKUP(W74,[2]Лист1!$BG$5:$BH$75,2,FALSE),IF(AND($H74="ж",$J74=10),VLOOKUP(W74,[2]Лист1!$J$5:$K$75,2,FALSE),IF(AND($H74="ж",$J74=11),VLOOKUP(W74,[2]Лист1!$AD$5:$AE$75,2,FALSE),IF(AND($H74="ж",$J74=12),VLOOKUP(W74,[2]Лист1!$AW$5:$AX$75,2,FALSE),IF(AND($H74="ж",$J74=13),VLOOKUP(W74,[2]Лист1!$BP$5:$BQ$75,2,FALSE)))))))))),IF(W74="",0,IF(AND($H74="м",$J74=10),VLOOKUP(W74,[2]Лист1!$A$5:$B$75,2),IF(AND($H74="м",$J74=11),VLOOKUP(W74,[2]Лист1!$U$5:$V$75,2),IF(AND($H74="м",$J74=12),VLOOKUP(W74,[2]Лист1!$AN$5:$AO$75,2),IF(AND($H74="м",$J74=13),VLOOKUP(W74,[2]Лист1!$BG$5:$BH$75,2),IF(AND($H74="ж",$J74=10),VLOOKUP(W74,[2]Лист1!$J$5:$K$75,2),IF(AND($H74="ж",$J74=11),VLOOKUP(W74,[2]Лист1!$AD$5:$AE$75,2),IF(AND($H74="ж",$J74=12),VLOOKUP(W74,[2]Лист1!$AW$5:$AX$75,2),IF(AND($H74="ж",$J74=13),VLOOKUP(W74,[2]Лист1!$BP$5:$BQ$75,2))))))))))-1)</f>
        <v>25</v>
      </c>
      <c r="Y74" s="129">
        <f t="shared" si="13"/>
        <v>149</v>
      </c>
      <c r="Z74" s="167"/>
      <c r="AB74" t="str">
        <f t="shared" si="7"/>
        <v>4</v>
      </c>
      <c r="AC74" t="str">
        <f t="shared" si="8"/>
        <v>325</v>
      </c>
      <c r="AD74" t="str">
        <f t="shared" si="9"/>
        <v>32</v>
      </c>
      <c r="AE74" t="str">
        <f t="shared" si="10"/>
        <v>5</v>
      </c>
    </row>
    <row r="75" spans="1:31" ht="28.5" thickBot="1" x14ac:dyDescent="0.45">
      <c r="A75" s="122"/>
      <c r="B75" s="123">
        <v>7</v>
      </c>
      <c r="C75" s="58" t="s">
        <v>221</v>
      </c>
      <c r="D75" s="124" t="s">
        <v>357</v>
      </c>
      <c r="E75" s="124" t="s">
        <v>333</v>
      </c>
      <c r="F75" s="124" t="s">
        <v>80</v>
      </c>
      <c r="G75" s="64" t="str">
        <f t="shared" si="12"/>
        <v>Еремин Ярослав</v>
      </c>
      <c r="H75" s="125" t="s">
        <v>16</v>
      </c>
      <c r="I75" s="126">
        <v>40611</v>
      </c>
      <c r="J75" s="125">
        <f t="shared" si="11"/>
        <v>12</v>
      </c>
      <c r="K75" s="124">
        <v>163</v>
      </c>
      <c r="L75" s="127">
        <f>IF(K75&lt;100,0,IF(K75="",0,IF(AND($H75="м",J75=10),VLOOKUP(K75,[2]Лист1!$C$5:$I$74,7),IF(AND($H75="м",J75=11),VLOOKUP(K75,[2]Лист1!$W$5:$AC$74,7),IF(AND($H75="м",J75=12),VLOOKUP(K75,[2]Лист1!$AP$5:$AV$74,7),IF(AND($H75="м",J75=13),VLOOKUP(K75,[2]Лист1!$BI$5:$BO$74,7),IF(AND($H75="ж",J75=10),VLOOKUP(K75,[2]Лист1!$L$5:$R$74,7),IF(AND($H75="ж",J75=11),VLOOKUP(K75,[2]Лист1!$AF$5:$AL$74,7),IF(AND($H75="ж",J75=12),VLOOKUP(K75,[2]Лист1!$AY$5:$BE$74,7),IF(AND($H75="ж",J75=13),VLOOKUP(K75,[2]Лист1!$BR$5:$BX$74,7)))))))))))</f>
        <v>16</v>
      </c>
      <c r="M75" s="124">
        <v>59</v>
      </c>
      <c r="N75" s="127">
        <f>IF(M75="",0,IF(AND($H75="м",$J75=10),VLOOKUP(M75,[2]Лист1!$E$5:$F$75,2),IF(AND($H75="м",$J75=11),VLOOKUP(M75,[2]Лист1!$Y$5:$Z$75,2),IF(AND($H75="м",$J75=12),VLOOKUP(M75,[2]Лист1!$AR$5:$AS$75,2),IF(AND($H75="м",$J75=13),VLOOKUP(M75,[2]Лист1!$BK$5:$BL$75,2),IF(AND($H75="ж",$J75=10),VLOOKUP(M75,[2]Лист1!$M$5:$N$75,2),IF(AND($H75="ж",$J75=11),VLOOKUP(M75,[2]Лист1!$AH$5:$AI$75,2),IF(AND($H75="ж",$J75=12),VLOOKUP(M75,[2]Лист1!$BA$5:$BB$75,2),IF(AND($H75="ж",$J75=13),VLOOKUP(M75,[2]Лист1!$BT$5:$BU$75,2))))))))))</f>
        <v>15</v>
      </c>
      <c r="O75" s="128">
        <v>28</v>
      </c>
      <c r="P75" s="127">
        <f>IF(O75="",0,IF(AND($H75="м",$J75=10),VLOOKUP(O75,[2]Лист1!$D$5:$I$74,6),IF(AND($H75="м",$J75=11),VLOOKUP(O75,[2]Лист1!$X$5:$AC$74,6),IF(AND($H75="м",$J75=12),VLOOKUP(O75,[2]Лист1!$AQ$5:$AV$74,6),IF(AND($H75="м",$J75=13),VLOOKUP(O75,[2]Лист1!$BO$5:$BBJ$74,6),IF(AND($H75="ж",$J75=10),VLOOKUP(O75,[2]Лист1!$M$5:$R$74,6),IF(AND($H75="ж",$J75=11),VLOOKUP(O75,[2]Лист1!$AG$5:$AL$74,6),IF(AND($H75="ж",$J75=12),VLOOKUP(O75,[2]Лист1!$AZ$5:$BE$74,6),IF(AND($H75="ж",$J75=13),VLOOKUP(O75,[2]Лист1!$BS$5:$BX$74,6))))))))))</f>
        <v>40</v>
      </c>
      <c r="Q75" s="128">
        <v>5</v>
      </c>
      <c r="R75" s="127">
        <f>IFERROR(IF(Q75="",0,IF(AND($H75="м",$J75=10),VLOOKUP(Q75,[2]Лист1!$G$5:$I$74,3),IF(AND($H75="м",$J75=11),VLOOKUP(Q75,[2]Лист1!$AA$5:$AC$74,3),IF(AND($H75="м",$J75=12),VLOOKUP(Q75,[2]Лист1!$AT$5:$AV$74,3),IF(AND($H75="м",$J75=13),VLOOKUP(Q75,[2]Лист1!$BM$5:$BBJ$74,3),IF(AND($H75="ж",$J75=10),VLOOKUP(Q75,[2]Лист1!$P$5:$R$74,3),IF(AND($H75="ж",$J75=11),VLOOKUP(Q75,[2]Лист1!$AJ$5:$AL$74,3),IF(AND($H75="ж",$J75=12),VLOOKUP(Q75,[2]Лист1!$BC$5:$BE$74,3),IF(AND($H75="ж",$J75=13),VLOOKUP(Q75,[2]Лист1!$BM$5:$BX$74,3)))))))))),0)</f>
        <v>20</v>
      </c>
      <c r="S75" s="128">
        <v>8</v>
      </c>
      <c r="T75" s="127">
        <f>IFERROR(IF(S75="",0,IF(AND($H75="м",$J75=10),VLOOKUP(S75,[2]Лист1!$H$5:$I$74,2),IF(AND($H75="м",$J75=11),VLOOKUP(S75,[2]Лист1!$AB$5:$AC$74,2),IF(AND($H75="м",$J75=12),VLOOKUP(S75,[2]Лист1!$AU$5:$AV$74,2),IF(AND($H75="м",$J75=13),VLOOKUP(S75,[2]Лист1!$BN$5:$BBJ$74,2),IF(AND($H75="ж",$J75=10),VLOOKUP(S75,[2]Лист1!$P$5:$R$74,3),IF(AND($H75="ж",$J75=11),VLOOKUP(S75,[2]Лист1!$AJ$5:$AL$74,3),IF(AND($H75="ж",$J75=12),VLOOKUP(S75,[2]Лист1!$BC$5:$BE$74,3),IF(AND($H75="ж",$J75=13),VLOOKUP(S75,[2]Лист1!$BM$5:$BX$74,3)))))))))),0)</f>
        <v>37</v>
      </c>
      <c r="U75" s="128"/>
      <c r="V75" s="127">
        <f>IFERROR(IF(U75="",0,IF(AND($H75="м",$J75=10),VLOOKUP(U75,[2]Лист1!$H$5:$I$74,2),IF(AND($H75="м",$J75=11),VLOOKUP(U75,[2]Лист1!$AB$5:$AC$74,2),IF(AND($H75="м",$J75=12),VLOOKUP(U75,[2]Лист1!$AU$5:$AV$74,2),IF(AND($H75="м",$J75=13),VLOOKUP(U75,[2]Лист1!$BN$5:$BBJ$74,2),IF(AND($H75="ж",$J75=10),VLOOKUP(U75,[2]Лист1!$Q$5:$R$74,2),IF(AND($H75="ж",$J75=11),VLOOKUP(U75,[2]Лист1!$AK$5:$AL$74,2),IF(AND($H75="ж",$J75=12),VLOOKUP(U75,[2]Лист1!$BD$5:$BE$74,2),IF(AND($H75="ж",$J75=13),VLOOKUP(U75,[2]Лист1!$BW$5:$BX$74,2)))))))))),0)</f>
        <v>0</v>
      </c>
      <c r="W75" s="124">
        <v>5129</v>
      </c>
      <c r="X75" s="127">
        <f>IFERROR(IF(W75="",0,IF(AND($H75="м",$J75=10),VLOOKUP(W75,[2]Лист1!$A$5:$B$75,2,FALSE),IF(AND($H75="м",$J75=11),VLOOKUP(W75,[2]Лист1!$U$5:$V$75,2,FALSE),IF(AND($H75="м",$J75=12),VLOOKUP(W75,[2]Лист1!$AN$5:$AO$75,2,FALSE),IF(AND($H75="м",$J75=13),VLOOKUP(W75,[2]Лист1!$BG$5:$BH$75,2,FALSE),IF(AND($H75="ж",$J75=10),VLOOKUP(W75,[2]Лист1!$J$5:$K$75,2,FALSE),IF(AND($H75="ж",$J75=11),VLOOKUP(W75,[2]Лист1!$AD$5:$AE$75,2,FALSE),IF(AND($H75="ж",$J75=12),VLOOKUP(W75,[2]Лист1!$AW$5:$AX$75,2,FALSE),IF(AND($H75="ж",$J75=13),VLOOKUP(W75,[2]Лист1!$BP$5:$BQ$75,2,FALSE)))))))))),IF(W75="",0,IF(AND($H75="м",$J75=10),VLOOKUP(W75,[2]Лист1!$A$5:$B$75,2),IF(AND($H75="м",$J75=11),VLOOKUP(W75,[2]Лист1!$U$5:$V$75,2),IF(AND($H75="м",$J75=12),VLOOKUP(W75,[2]Лист1!$AN$5:$AO$75,2),IF(AND($H75="м",$J75=13),VLOOKUP(W75,[2]Лист1!$BG$5:$BH$75,2),IF(AND($H75="ж",$J75=10),VLOOKUP(W75,[2]Лист1!$J$5:$K$75,2),IF(AND($H75="ж",$J75=11),VLOOKUP(W75,[2]Лист1!$AD$5:$AE$75,2),IF(AND($H75="ж",$J75=12),VLOOKUP(W75,[2]Лист1!$AW$5:$AX$75,2),IF(AND($H75="ж",$J75=13),VLOOKUP(W75,[2]Лист1!$BP$5:$BQ$75,2))))))))))-1)</f>
        <v>14</v>
      </c>
      <c r="Y75" s="129">
        <f t="shared" si="13"/>
        <v>142</v>
      </c>
      <c r="Z75" s="167"/>
      <c r="AB75" t="str">
        <f t="shared" si="7"/>
        <v>5</v>
      </c>
      <c r="AC75" t="str">
        <f t="shared" si="8"/>
        <v>129</v>
      </c>
      <c r="AD75" t="str">
        <f t="shared" si="9"/>
        <v>12</v>
      </c>
      <c r="AE75" t="str">
        <f t="shared" si="10"/>
        <v>9</v>
      </c>
    </row>
    <row r="76" spans="1:31" ht="28.5" thickBot="1" x14ac:dyDescent="0.45">
      <c r="A76" s="122"/>
      <c r="B76" s="130">
        <v>8</v>
      </c>
      <c r="C76" s="58" t="s">
        <v>222</v>
      </c>
      <c r="D76" s="124" t="s">
        <v>358</v>
      </c>
      <c r="E76" s="124" t="s">
        <v>359</v>
      </c>
      <c r="F76" s="124" t="s">
        <v>330</v>
      </c>
      <c r="G76" s="64" t="str">
        <f t="shared" si="12"/>
        <v>Коротких Спартак</v>
      </c>
      <c r="H76" s="125" t="s">
        <v>16</v>
      </c>
      <c r="I76" s="126">
        <v>40917.201203703706</v>
      </c>
      <c r="J76" s="125">
        <f t="shared" si="11"/>
        <v>11</v>
      </c>
      <c r="K76" s="124">
        <v>124</v>
      </c>
      <c r="L76" s="127">
        <f>IF(K76&lt;100,0,IF(K76="",0,IF(AND($H76="м",J76=10),VLOOKUP(K76,[2]Лист1!$C$5:$I$74,7),IF(AND($H76="м",J76=11),VLOOKUP(K76,[2]Лист1!$W$5:$AC$74,7),IF(AND($H76="м",J76=12),VLOOKUP(K76,[2]Лист1!$AP$5:$AV$74,7),IF(AND($H76="м",J76=13),VLOOKUP(K76,[2]Лист1!$BI$5:$BO$74,7),IF(AND($H76="ж",J76=10),VLOOKUP(K76,[2]Лист1!$L$5:$R$74,7),IF(AND($H76="ж",J76=11),VLOOKUP(K76,[2]Лист1!$AF$5:$AL$74,7),IF(AND($H76="ж",J76=12),VLOOKUP(K76,[2]Лист1!$AY$5:$BE$74,7),IF(AND($H76="ж",J76=13),VLOOKUP(K76,[2]Лист1!$BR$5:$BX$74,7)))))))))))</f>
        <v>5</v>
      </c>
      <c r="M76" s="124">
        <v>59</v>
      </c>
      <c r="N76" s="127">
        <f>IF(M76="",0,IF(AND($H76="м",$J76=10),VLOOKUP(M76,[2]Лист1!$E$5:$F$75,2),IF(AND($H76="м",$J76=11),VLOOKUP(M76,[2]Лист1!$Y$5:$Z$75,2),IF(AND($H76="м",$J76=12),VLOOKUP(M76,[2]Лист1!$AR$5:$AS$75,2),IF(AND($H76="м",$J76=13),VLOOKUP(M76,[2]Лист1!$BK$5:$BL$75,2),IF(AND($H76="ж",$J76=10),VLOOKUP(M76,[2]Лист1!$M$5:$N$75,2),IF(AND($H76="ж",$J76=11),VLOOKUP(M76,[2]Лист1!$AH$5:$AI$75,2),IF(AND($H76="ж",$J76=12),VLOOKUP(M76,[2]Лист1!$BA$5:$BB$75,2),IF(AND($H76="ж",$J76=13),VLOOKUP(M76,[2]Лист1!$BT$5:$BU$75,2))))))))))</f>
        <v>23</v>
      </c>
      <c r="O76" s="128">
        <v>30</v>
      </c>
      <c r="P76" s="127">
        <f>IF(O76="",0,IF(AND($H76="м",$J76=10),VLOOKUP(O76,[2]Лист1!$D$5:$I$74,6),IF(AND($H76="м",$J76=11),VLOOKUP(O76,[2]Лист1!$X$5:$AC$74,6),IF(AND($H76="м",$J76=12),VLOOKUP(O76,[2]Лист1!$AQ$5:$AV$74,6),IF(AND($H76="м",$J76=13),VLOOKUP(O76,[2]Лист1!$BO$5:$BBJ$74,6),IF(AND($H76="ж",$J76=10),VLOOKUP(O76,[2]Лист1!$M$5:$R$74,6),IF(AND($H76="ж",$J76=11),VLOOKUP(O76,[2]Лист1!$AG$5:$AL$74,6),IF(AND($H76="ж",$J76=12),VLOOKUP(O76,[2]Лист1!$AZ$5:$BE$74,6),IF(AND($H76="ж",$J76=13),VLOOKUP(O76,[2]Лист1!$BS$5:$BX$74,6))))))))))</f>
        <v>50</v>
      </c>
      <c r="Q76" s="128">
        <v>-2</v>
      </c>
      <c r="R76" s="127">
        <f>IFERROR(IF(Q76="",0,IF(AND($H76="м",$J76=10),VLOOKUP(Q76,[2]Лист1!$G$5:$I$74,3),IF(AND($H76="м",$J76=11),VLOOKUP(Q76,[2]Лист1!$AA$5:$AC$74,3),IF(AND($H76="м",$J76=12),VLOOKUP(Q76,[2]Лист1!$AT$5:$AV$74,3),IF(AND($H76="м",$J76=13),VLOOKUP(Q76,[2]Лист1!$BM$5:$BBJ$74,3),IF(AND($H76="ж",$J76=10),VLOOKUP(Q76,[2]Лист1!$P$5:$R$74,3),IF(AND($H76="ж",$J76=11),VLOOKUP(Q76,[2]Лист1!$AJ$5:$AL$74,3),IF(AND($H76="ж",$J76=12),VLOOKUP(Q76,[2]Лист1!$BC$5:$BE$74,3),IF(AND($H76="ж",$J76=13),VLOOKUP(Q76,[2]Лист1!$BM$5:$BX$74,3)))))))))),0)</f>
        <v>5</v>
      </c>
      <c r="S76" s="128">
        <v>3</v>
      </c>
      <c r="T76" s="127">
        <f>IFERROR(IF(S76="",0,IF(AND($H76="м",$J76=10),VLOOKUP(S76,[2]Лист1!$H$5:$I$74,2),IF(AND($H76="м",$J76=11),VLOOKUP(S76,[2]Лист1!$AB$5:$AC$74,2),IF(AND($H76="м",$J76=12),VLOOKUP(S76,[2]Лист1!$AU$5:$AV$74,2),IF(AND($H76="м",$J76=13),VLOOKUP(S76,[2]Лист1!$BN$5:$BBJ$74,2),IF(AND($H76="ж",$J76=10),VLOOKUP(S76,[2]Лист1!$P$5:$R$74,3),IF(AND($H76="ж",$J76=11),VLOOKUP(S76,[2]Лист1!$AJ$5:$AL$74,3),IF(AND($H76="ж",$J76=12),VLOOKUP(S76,[2]Лист1!$BC$5:$BE$74,3),IF(AND($H76="ж",$J76=13),VLOOKUP(S76,[2]Лист1!$BM$5:$BX$74,3)))))))))),0)</f>
        <v>21</v>
      </c>
      <c r="U76" s="128"/>
      <c r="V76" s="127">
        <f>IFERROR(IF(U76="",0,IF(AND($H76="м",$J76=10),VLOOKUP(U76,[2]Лист1!$H$5:$I$74,2),IF(AND($H76="м",$J76=11),VLOOKUP(U76,[2]Лист1!$AB$5:$AC$74,2),IF(AND($H76="м",$J76=12),VLOOKUP(U76,[2]Лист1!$AU$5:$AV$74,2),IF(AND($H76="м",$J76=13),VLOOKUP(U76,[2]Лист1!$BN$5:$BBJ$74,2),IF(AND($H76="ж",$J76=10),VLOOKUP(U76,[2]Лист1!$Q$5:$R$74,2),IF(AND($H76="ж",$J76=11),VLOOKUP(U76,[2]Лист1!$AK$5:$AL$74,2),IF(AND($H76="ж",$J76=12),VLOOKUP(U76,[2]Лист1!$BD$5:$BE$74,2),IF(AND($H76="ж",$J76=13),VLOOKUP(U76,[2]Лист1!$BW$5:$BX$74,2)))))))))),0)</f>
        <v>0</v>
      </c>
      <c r="W76" s="124">
        <v>5388</v>
      </c>
      <c r="X76" s="127">
        <f>IFERROR(IF(W76="",0,IF(AND($H76="м",$J76=10),VLOOKUP(W76,[2]Лист1!$A$5:$B$75,2,FALSE),IF(AND($H76="м",$J76=11),VLOOKUP(W76,[2]Лист1!$U$5:$V$75,2,FALSE),IF(AND($H76="м",$J76=12),VLOOKUP(W76,[2]Лист1!$AN$5:$AO$75,2,FALSE),IF(AND($H76="м",$J76=13),VLOOKUP(W76,[2]Лист1!$BG$5:$BH$75,2,FALSE),IF(AND($H76="ж",$J76=10),VLOOKUP(W76,[2]Лист1!$J$5:$K$75,2,FALSE),IF(AND($H76="ж",$J76=11),VLOOKUP(W76,[2]Лист1!$AD$5:$AE$75,2,FALSE),IF(AND($H76="ж",$J76=12),VLOOKUP(W76,[2]Лист1!$AW$5:$AX$75,2,FALSE),IF(AND($H76="ж",$J76=13),VLOOKUP(W76,[2]Лист1!$BP$5:$BQ$75,2,FALSE)))))))))),IF(W76="",0,IF(AND($H76="м",$J76=10),VLOOKUP(W76,[2]Лист1!$A$5:$B$75,2),IF(AND($H76="м",$J76=11),VLOOKUP(W76,[2]Лист1!$U$5:$V$75,2),IF(AND($H76="м",$J76=12),VLOOKUP(W76,[2]Лист1!$AN$5:$AO$75,2),IF(AND($H76="м",$J76=13),VLOOKUP(W76,[2]Лист1!$BG$5:$BH$75,2),IF(AND($H76="ж",$J76=10),VLOOKUP(W76,[2]Лист1!$J$5:$K$75,2),IF(AND($H76="ж",$J76=11),VLOOKUP(W76,[2]Лист1!$AD$5:$AE$75,2),IF(AND($H76="ж",$J76=12),VLOOKUP(W76,[2]Лист1!$AW$5:$AX$75,2),IF(AND($H76="ж",$J76=13),VLOOKUP(W76,[2]Лист1!$BP$5:$BQ$75,2))))))))))-1)</f>
        <v>14</v>
      </c>
      <c r="Y76" s="129">
        <f t="shared" si="13"/>
        <v>118</v>
      </c>
      <c r="Z76" s="167"/>
      <c r="AB76" t="str">
        <f t="shared" si="7"/>
        <v>5</v>
      </c>
      <c r="AC76" t="str">
        <f t="shared" si="8"/>
        <v>388</v>
      </c>
      <c r="AD76" t="str">
        <f t="shared" si="9"/>
        <v>38</v>
      </c>
      <c r="AE76" t="str">
        <f t="shared" si="10"/>
        <v>8</v>
      </c>
    </row>
    <row r="77" spans="1:31" ht="27.75" x14ac:dyDescent="0.4">
      <c r="A77" s="122"/>
      <c r="B77" s="130">
        <v>9</v>
      </c>
      <c r="C77" s="58" t="s">
        <v>223</v>
      </c>
      <c r="D77" s="124" t="s">
        <v>360</v>
      </c>
      <c r="E77" s="124" t="s">
        <v>41</v>
      </c>
      <c r="F77" s="124" t="s">
        <v>46</v>
      </c>
      <c r="G77" s="64" t="str">
        <f t="shared" si="12"/>
        <v>Бухарева Екатерина</v>
      </c>
      <c r="H77" s="125" t="s">
        <v>15</v>
      </c>
      <c r="I77" s="132">
        <v>40804</v>
      </c>
      <c r="J77" s="125">
        <f t="shared" si="11"/>
        <v>11</v>
      </c>
      <c r="K77" s="124">
        <v>137</v>
      </c>
      <c r="L77" s="127">
        <f>IF(K77&lt;100,0,IF(K77="",0,IF(AND($H77="м",J77=10),VLOOKUP(K77,[2]Лист1!$C$5:$I$74,7),IF(AND($H77="м",J77=11),VLOOKUP(K77,[2]Лист1!$W$5:$AC$74,7),IF(AND($H77="м",J77=12),VLOOKUP(K77,[2]Лист1!$AP$5:$AV$74,7),IF(AND($H77="м",J77=13),VLOOKUP(K77,[2]Лист1!$BI$5:$BO$74,7),IF(AND($H77="ж",J77=10),VLOOKUP(K77,[2]Лист1!$L$5:$R$74,7),IF(AND($H77="ж",J77=11),VLOOKUP(K77,[2]Лист1!$AF$5:$AL$74,7),IF(AND($H77="ж",J77=12),VLOOKUP(K77,[2]Лист1!$AY$5:$BE$74,7),IF(AND($H77="ж",J77=13),VLOOKUP(K77,[2]Лист1!$BR$5:$BX$74,7)))))))))))</f>
        <v>18</v>
      </c>
      <c r="M77" s="124">
        <v>57</v>
      </c>
      <c r="N77" s="127">
        <f>IF(M77="",0,IF(AND($H77="м",$J77=10),VLOOKUP(M77,[2]Лист1!$E$5:$F$75,2),IF(AND($H77="м",$J77=11),VLOOKUP(M77,[2]Лист1!$Y$5:$Z$75,2),IF(AND($H77="м",$J77=12),VLOOKUP(M77,[2]Лист1!$AR$5:$AS$75,2),IF(AND($H77="м",$J77=13),VLOOKUP(M77,[2]Лист1!$BK$5:$BL$75,2),IF(AND($H77="ж",$J77=10),VLOOKUP(M77,[2]Лист1!$M$5:$N$75,2),IF(AND($H77="ж",$J77=11),VLOOKUP(M77,[2]Лист1!$AH$5:$AI$75,2),IF(AND($H77="ж",$J77=12),VLOOKUP(M77,[2]Лист1!$BA$5:$BB$75,2),IF(AND($H77="ж",$J77=13),VLOOKUP(M77,[2]Лист1!$BT$5:$BU$75,2))))))))))</f>
        <v>45</v>
      </c>
      <c r="O77" s="128">
        <v>22</v>
      </c>
      <c r="P77" s="127">
        <f>IF(O77="",0,IF(AND($H77="м",$J77=10),VLOOKUP(O77,[2]Лист1!$D$5:$I$74,6),IF(AND($H77="м",$J77=11),VLOOKUP(O77,[2]Лист1!$X$5:$AC$74,6),IF(AND($H77="м",$J77=12),VLOOKUP(O77,[2]Лист1!$AQ$5:$AV$74,6),IF(AND($H77="м",$J77=13),VLOOKUP(O77,[2]Лист1!$BO$5:$BBJ$74,6),IF(AND($H77="ж",$J77=10),VLOOKUP(O77,[2]Лист1!$M$5:$R$74,6),IF(AND($H77="ж",$J77=11),VLOOKUP(O77,[2]Лист1!$AG$5:$AL$74,6),IF(AND($H77="ж",$J77=12),VLOOKUP(O77,[2]Лист1!$AZ$5:$BE$74,6),IF(AND($H77="ж",$J77=13),VLOOKUP(O77,[2]Лист1!$BS$5:$BX$74,6))))))))))</f>
        <v>38</v>
      </c>
      <c r="Q77" s="128">
        <v>10</v>
      </c>
      <c r="R77" s="127">
        <f>IFERROR(IF(Q77="",0,IF(AND($H77="м",$J77=10),VLOOKUP(Q77,[2]Лист1!$G$5:$I$74,3),IF(AND($H77="м",$J77=11),VLOOKUP(Q77,[2]Лист1!$AA$5:$AC$74,3),IF(AND($H77="м",$J77=12),VLOOKUP(Q77,[2]Лист1!$AT$5:$AV$74,3),IF(AND($H77="м",$J77=13),VLOOKUP(Q77,[2]Лист1!$BM$5:$BBJ$74,3),IF(AND($H77="ж",$J77=10),VLOOKUP(Q77,[2]Лист1!$P$5:$R$74,3),IF(AND($H77="ж",$J77=11),VLOOKUP(Q77,[2]Лист1!$AJ$5:$AL$74,3),IF(AND($H77="ж",$J77=12),VLOOKUP(Q77,[2]Лист1!$BC$5:$BE$74,3),IF(AND($H77="ж",$J77=13),VLOOKUP(Q77,[2]Лист1!$BM$5:$BX$74,3)))))))))),0)</f>
        <v>27</v>
      </c>
      <c r="S77" s="128"/>
      <c r="T77" s="127">
        <f>IFERROR(IF(S77="",0,IF(AND($H77="м",$J77=10),VLOOKUP(S77,[2]Лист1!$H$5:$I$74,2),IF(AND($H77="м",$J77=11),VLOOKUP(S77,[2]Лист1!$AB$5:$AC$74,2),IF(AND($H77="м",$J77=12),VLOOKUP(S77,[2]Лист1!$AU$5:$AV$74,2),IF(AND($H77="м",$J77=13),VLOOKUP(S77,[2]Лист1!$BN$5:$BBJ$74,2),IF(AND($H77="ж",$J77=10),VLOOKUP(S77,[2]Лист1!$P$5:$R$74,3),IF(AND($H77="ж",$J77=11),VLOOKUP(S77,[2]Лист1!$AJ$5:$AL$74,3),IF(AND($H77="ж",$J77=12),VLOOKUP(S77,[2]Лист1!$BC$5:$BE$74,3),IF(AND($H77="ж",$J77=13),VLOOKUP(S77,[2]Лист1!$BM$5:$BX$74,3)))))))))),0)</f>
        <v>0</v>
      </c>
      <c r="U77" s="128">
        <v>1</v>
      </c>
      <c r="V77" s="127">
        <f>IFERROR(IF(U77="",0,IF(AND($H77="м",$J77=10),VLOOKUP(U77,[2]Лист1!$H$5:$I$74,2),IF(AND($H77="м",$J77=11),VLOOKUP(U77,[2]Лист1!$AB$5:$AC$74,2),IF(AND($H77="м",$J77=12),VLOOKUP(U77,[2]Лист1!$AU$5:$AV$74,2),IF(AND($H77="м",$J77=13),VLOOKUP(U77,[2]Лист1!$BN$5:$BBJ$74,2),IF(AND($H77="ж",$J77=10),VLOOKUP(U77,[2]Лист1!$Q$5:$R$74,2),IF(AND($H77="ж",$J77=11),VLOOKUP(U77,[2]Лист1!$AK$5:$AL$74,2),IF(AND($H77="ж",$J77=12),VLOOKUP(U77,[2]Лист1!$BD$5:$BE$74,2),IF(AND($H77="ж",$J77=13),VLOOKUP(U77,[2]Лист1!$BW$5:$BX$74,2)))))))))),0)</f>
        <v>2</v>
      </c>
      <c r="W77" s="124">
        <v>5504</v>
      </c>
      <c r="X77" s="127">
        <f>IFERROR(IF(W77="",0,IF(AND($H77="м",$J77=10),VLOOKUP(W77,[2]Лист1!$A$5:$B$75,2,FALSE),IF(AND($H77="м",$J77=11),VLOOKUP(W77,[2]Лист1!$U$5:$V$75,2,FALSE),IF(AND($H77="м",$J77=12),VLOOKUP(W77,[2]Лист1!$AN$5:$AO$75,2,FALSE),IF(AND($H77="м",$J77=13),VLOOKUP(W77,[2]Лист1!$BG$5:$BH$75,2,FALSE),IF(AND($H77="ж",$J77=10),VLOOKUP(W77,[2]Лист1!$J$5:$K$75,2,FALSE),IF(AND($H77="ж",$J77=11),VLOOKUP(W77,[2]Лист1!$AD$5:$AE$75,2,FALSE),IF(AND($H77="ж",$J77=12),VLOOKUP(W77,[2]Лист1!$AW$5:$AX$75,2,FALSE),IF(AND($H77="ж",$J77=13),VLOOKUP(W77,[2]Лист1!$BP$5:$BQ$75,2,FALSE)))))))))),IF(W77="",0,IF(AND($H77="м",$J77=10),VLOOKUP(W77,[2]Лист1!$A$5:$B$75,2),IF(AND($H77="м",$J77=11),VLOOKUP(W77,[2]Лист1!$U$5:$V$75,2),IF(AND($H77="м",$J77=12),VLOOKUP(W77,[2]Лист1!$AN$5:$AO$75,2),IF(AND($H77="м",$J77=13),VLOOKUP(W77,[2]Лист1!$BG$5:$BH$75,2),IF(AND($H77="ж",$J77=10),VLOOKUP(W77,[2]Лист1!$J$5:$K$75,2),IF(AND($H77="ж",$J77=11),VLOOKUP(W77,[2]Лист1!$AD$5:$AE$75,2),IF(AND($H77="ж",$J77=12),VLOOKUP(W77,[2]Лист1!$AW$5:$AX$75,2),IF(AND($H77="ж",$J77=13),VLOOKUP(W77,[2]Лист1!$BP$5:$BQ$75,2))))))))))-1)</f>
        <v>17</v>
      </c>
      <c r="Y77" s="129">
        <f t="shared" si="13"/>
        <v>147</v>
      </c>
      <c r="Z77" s="166">
        <f>SUM(LARGE(Y77:Y84,{1,2,3,4,5,6,7}))</f>
        <v>1062</v>
      </c>
      <c r="AB77" t="str">
        <f t="shared" si="7"/>
        <v>5</v>
      </c>
      <c r="AC77" t="str">
        <f t="shared" si="8"/>
        <v>504</v>
      </c>
      <c r="AD77" t="str">
        <f t="shared" si="9"/>
        <v>50</v>
      </c>
      <c r="AE77" t="str">
        <f t="shared" si="10"/>
        <v>4</v>
      </c>
    </row>
    <row r="78" spans="1:31" ht="27.75" x14ac:dyDescent="0.3">
      <c r="A78" s="122"/>
      <c r="B78" s="123">
        <v>10</v>
      </c>
      <c r="C78" s="58" t="s">
        <v>224</v>
      </c>
      <c r="D78" s="122" t="s">
        <v>361</v>
      </c>
      <c r="E78" s="122" t="s">
        <v>362</v>
      </c>
      <c r="F78" s="122" t="s">
        <v>17</v>
      </c>
      <c r="G78" s="64" t="str">
        <f t="shared" si="12"/>
        <v>Волошина Руслана</v>
      </c>
      <c r="H78" s="125" t="s">
        <v>15</v>
      </c>
      <c r="I78" s="133">
        <v>40824</v>
      </c>
      <c r="J78" s="125">
        <f t="shared" si="11"/>
        <v>11</v>
      </c>
      <c r="K78" s="122"/>
      <c r="L78" s="127">
        <f>IF(K78&lt;100,0,IF(K78="",0,IF(AND($H78="м",J78=10),VLOOKUP(K78,[2]Лист1!$C$5:$I$74,7),IF(AND($H78="м",J78=11),VLOOKUP(K78,[2]Лист1!$W$5:$AC$74,7),IF(AND($H78="м",J78=12),VLOOKUP(K78,[2]Лист1!$AP$5:$AV$74,7),IF(AND($H78="м",J78=13),VLOOKUP(K78,[2]Лист1!$BI$5:$BO$74,7),IF(AND($H78="ж",J78=10),VLOOKUP(K78,[2]Лист1!$L$5:$R$74,7),IF(AND($H78="ж",J78=11),VLOOKUP(K78,[2]Лист1!$AF$5:$AL$74,7),IF(AND($H78="ж",J78=12),VLOOKUP(K78,[2]Лист1!$AY$5:$BE$74,7),IF(AND($H78="ж",J78=13),VLOOKUP(K78,[2]Лист1!$BR$5:$BX$74,7)))))))))))</f>
        <v>0</v>
      </c>
      <c r="M78" s="122"/>
      <c r="N78" s="127">
        <f>IF(M78="",0,IF(AND($H78="м",$J78=10),VLOOKUP(M78,[2]Лист1!$E$5:$F$75,2),IF(AND($H78="м",$J78=11),VLOOKUP(M78,[2]Лист1!$Y$5:$Z$75,2),IF(AND($H78="м",$J78=12),VLOOKUP(M78,[2]Лист1!$AR$5:$AS$75,2),IF(AND($H78="м",$J78=13),VLOOKUP(M78,[2]Лист1!$BK$5:$BL$75,2),IF(AND($H78="ж",$J78=10),VLOOKUP(M78,[2]Лист1!$M$5:$N$75,2),IF(AND($H78="ж",$J78=11),VLOOKUP(M78,[2]Лист1!$AH$5:$AI$75,2),IF(AND($H78="ж",$J78=12),VLOOKUP(M78,[2]Лист1!$BA$5:$BB$75,2),IF(AND($H78="ж",$J78=13),VLOOKUP(M78,[2]Лист1!$BT$5:$BU$75,2))))))))))</f>
        <v>0</v>
      </c>
      <c r="O78" s="122"/>
      <c r="P78" s="127">
        <f>IF(O78="",0,IF(AND($H78="м",$J78=10),VLOOKUP(O78,[2]Лист1!$D$5:$I$74,6),IF(AND($H78="м",$J78=11),VLOOKUP(O78,[2]Лист1!$X$5:$AC$74,6),IF(AND($H78="м",$J78=12),VLOOKUP(O78,[2]Лист1!$AQ$5:$AV$74,6),IF(AND($H78="м",$J78=13),VLOOKUP(O78,[2]Лист1!$BO$5:$BBJ$74,6),IF(AND($H78="ж",$J78=10),VLOOKUP(O78,[2]Лист1!$M$5:$R$74,6),IF(AND($H78="ж",$J78=11),VLOOKUP(O78,[2]Лист1!$AG$5:$AL$74,6),IF(AND($H78="ж",$J78=12),VLOOKUP(O78,[2]Лист1!$AZ$5:$BE$74,6),IF(AND($H78="ж",$J78=13),VLOOKUP(O78,[2]Лист1!$BS$5:$BX$74,6))))))))))</f>
        <v>0</v>
      </c>
      <c r="Q78" s="122"/>
      <c r="R78" s="127">
        <f>IFERROR(IF(Q78="",0,IF(AND($H78="м",$J78=10),VLOOKUP(Q78,[2]Лист1!$G$5:$I$74,3),IF(AND($H78="м",$J78=11),VLOOKUP(Q78,[2]Лист1!$AA$5:$AC$74,3),IF(AND($H78="м",$J78=12),VLOOKUP(Q78,[2]Лист1!$AT$5:$AV$74,3),IF(AND($H78="м",$J78=13),VLOOKUP(Q78,[2]Лист1!$BM$5:$BBJ$74,3),IF(AND($H78="ж",$J78=10),VLOOKUP(Q78,[2]Лист1!$P$5:$R$74,3),IF(AND($H78="ж",$J78=11),VLOOKUP(Q78,[2]Лист1!$AJ$5:$AL$74,3),IF(AND($H78="ж",$J78=12),VLOOKUP(Q78,[2]Лист1!$BC$5:$BE$74,3),IF(AND($H78="ж",$J78=13),VLOOKUP(Q78,[2]Лист1!$BM$5:$BX$74,3)))))))))),0)</f>
        <v>0</v>
      </c>
      <c r="S78" s="122"/>
      <c r="T78" s="127">
        <f>IFERROR(IF(S78="",0,IF(AND($H78="м",$J78=10),VLOOKUP(S78,[2]Лист1!$H$5:$I$74,2),IF(AND($H78="м",$J78=11),VLOOKUP(S78,[2]Лист1!$AB$5:$AC$74,2),IF(AND($H78="м",$J78=12),VLOOKUP(S78,[2]Лист1!$AU$5:$AV$74,2),IF(AND($H78="м",$J78=13),VLOOKUP(S78,[2]Лист1!$BN$5:$BBJ$74,2),IF(AND($H78="ж",$J78=10),VLOOKUP(S78,[2]Лист1!$P$5:$R$74,3),IF(AND($H78="ж",$J78=11),VLOOKUP(S78,[2]Лист1!$AJ$5:$AL$74,3),IF(AND($H78="ж",$J78=12),VLOOKUP(S78,[2]Лист1!$BC$5:$BE$74,3),IF(AND($H78="ж",$J78=13),VLOOKUP(S78,[2]Лист1!$BM$5:$BX$74,3)))))))))),0)</f>
        <v>0</v>
      </c>
      <c r="U78" s="122"/>
      <c r="V78" s="127">
        <f>IFERROR(IF(U78="",0,IF(AND($H78="м",$J78=10),VLOOKUP(U78,[2]Лист1!$H$5:$I$74,2),IF(AND($H78="м",$J78=11),VLOOKUP(U78,[2]Лист1!$AB$5:$AC$74,2),IF(AND($H78="м",$J78=12),VLOOKUP(U78,[2]Лист1!$AU$5:$AV$74,2),IF(AND($H78="м",$J78=13),VLOOKUP(U78,[2]Лист1!$BN$5:$BBJ$74,2),IF(AND($H78="ж",$J78=10),VLOOKUP(U78,[2]Лист1!$Q$5:$R$74,2),IF(AND($H78="ж",$J78=11),VLOOKUP(U78,[2]Лист1!$AK$5:$AL$74,2),IF(AND($H78="ж",$J78=12),VLOOKUP(U78,[2]Лист1!$BD$5:$BE$74,2),IF(AND($H78="ж",$J78=13),VLOOKUP(U78,[2]Лист1!$BW$5:$BX$74,2)))))))))),0)</f>
        <v>0</v>
      </c>
      <c r="W78" s="122">
        <v>5414</v>
      </c>
      <c r="X78" s="127">
        <v>0</v>
      </c>
      <c r="Y78" s="129">
        <f t="shared" si="13"/>
        <v>0</v>
      </c>
      <c r="Z78" s="167"/>
      <c r="AB78" t="str">
        <f t="shared" si="7"/>
        <v>5</v>
      </c>
      <c r="AC78" t="str">
        <f t="shared" si="8"/>
        <v>414</v>
      </c>
      <c r="AD78" t="str">
        <f t="shared" si="9"/>
        <v>41</v>
      </c>
      <c r="AE78" t="str">
        <f t="shared" si="10"/>
        <v>4</v>
      </c>
    </row>
    <row r="79" spans="1:31" ht="27.75" x14ac:dyDescent="0.3">
      <c r="A79" s="122"/>
      <c r="B79" s="130">
        <v>11</v>
      </c>
      <c r="C79" s="58" t="s">
        <v>225</v>
      </c>
      <c r="D79" s="122" t="s">
        <v>363</v>
      </c>
      <c r="E79" s="122" t="s">
        <v>364</v>
      </c>
      <c r="F79" s="122" t="s">
        <v>38</v>
      </c>
      <c r="G79" s="64" t="str">
        <f t="shared" si="12"/>
        <v>Демьяненко Виктория</v>
      </c>
      <c r="H79" s="125" t="s">
        <v>15</v>
      </c>
      <c r="I79" s="133">
        <v>40583</v>
      </c>
      <c r="J79" s="125">
        <f t="shared" si="11"/>
        <v>12</v>
      </c>
      <c r="K79" s="122">
        <v>178</v>
      </c>
      <c r="L79" s="127">
        <f>IF(K79&lt;100,0,IF(K79="",0,IF(AND($H79="м",J79=10),VLOOKUP(K79,[2]Лист1!$C$5:$I$74,7),IF(AND($H79="м",J79=11),VLOOKUP(K79,[2]Лист1!$W$5:$AC$74,7),IF(AND($H79="м",J79=12),VLOOKUP(K79,[2]Лист1!$AP$5:$AV$74,7),IF(AND($H79="м",J79=13),VLOOKUP(K79,[2]Лист1!$BI$5:$BO$74,7),IF(AND($H79="ж",J79=10),VLOOKUP(K79,[2]Лист1!$L$5:$R$74,7),IF(AND($H79="ж",J79=11),VLOOKUP(K79,[2]Лист1!$AF$5:$AL$74,7),IF(AND($H79="ж",J79=12),VLOOKUP(K79,[2]Лист1!$AY$5:$BE$74,7),IF(AND($H79="ж",J79=13),VLOOKUP(K79,[2]Лист1!$BR$5:$BX$74,7)))))))))))</f>
        <v>34</v>
      </c>
      <c r="M79" s="122">
        <v>56</v>
      </c>
      <c r="N79" s="127">
        <f>IF(M79="",0,IF(AND($H79="м",$J79=10),VLOOKUP(M79,[2]Лист1!$E$5:$F$75,2),IF(AND($H79="м",$J79=11),VLOOKUP(M79,[2]Лист1!$Y$5:$Z$75,2),IF(AND($H79="м",$J79=12),VLOOKUP(M79,[2]Лист1!$AR$5:$AS$75,2),IF(AND($H79="м",$J79=13),VLOOKUP(M79,[2]Лист1!$BK$5:$BL$75,2),IF(AND($H79="ж",$J79=10),VLOOKUP(M79,[2]Лист1!$M$5:$N$75,2),IF(AND($H79="ж",$J79=11),VLOOKUP(M79,[2]Лист1!$AH$5:$AI$75,2),IF(AND($H79="ж",$J79=12),VLOOKUP(M79,[2]Лист1!$BA$5:$BB$75,2),IF(AND($H79="ж",$J79=13),VLOOKUP(M79,[2]Лист1!$BT$5:$BU$75,2))))))))))</f>
        <v>40</v>
      </c>
      <c r="O79" s="122">
        <v>29</v>
      </c>
      <c r="P79" s="127">
        <f>IF(O79="",0,IF(AND($H79="м",$J79=10),VLOOKUP(O79,[2]Лист1!$D$5:$I$74,6),IF(AND($H79="м",$J79=11),VLOOKUP(O79,[2]Лист1!$X$5:$AC$74,6),IF(AND($H79="м",$J79=12),VLOOKUP(O79,[2]Лист1!$AQ$5:$AV$74,6),IF(AND($H79="м",$J79=13),VLOOKUP(O79,[2]Лист1!$BO$5:$BBJ$74,6),IF(AND($H79="ж",$J79=10),VLOOKUP(O79,[2]Лист1!$M$5:$R$74,6),IF(AND($H79="ж",$J79=11),VLOOKUP(O79,[2]Лист1!$AG$5:$AL$74,6),IF(AND($H79="ж",$J79=12),VLOOKUP(O79,[2]Лист1!$AZ$5:$BE$74,6),IF(AND($H79="ж",$J79=13),VLOOKUP(O79,[2]Лист1!$BS$5:$BX$74,6))))))))))</f>
        <v>50</v>
      </c>
      <c r="Q79" s="122">
        <v>30</v>
      </c>
      <c r="R79" s="127">
        <f>IFERROR(IF(Q79="",0,IF(AND($H79="м",$J79=10),VLOOKUP(Q79,[2]Лист1!$G$5:$I$74,3),IF(AND($H79="м",$J79=11),VLOOKUP(Q79,[2]Лист1!$AA$5:$AC$74,3),IF(AND($H79="м",$J79=12),VLOOKUP(Q79,[2]Лист1!$AT$5:$AV$74,3),IF(AND($H79="м",$J79=13),VLOOKUP(Q79,[2]Лист1!$BM$5:$BBJ$74,3),IF(AND($H79="ж",$J79=10),VLOOKUP(Q79,[2]Лист1!$P$5:$R$74,3),IF(AND($H79="ж",$J79=11),VLOOKUP(Q79,[2]Лист1!$AJ$5:$AL$74,3),IF(AND($H79="ж",$J79=12),VLOOKUP(Q79,[2]Лист1!$BC$5:$BE$74,3),IF(AND($H79="ж",$J79=13),VLOOKUP(Q79,[2]Лист1!$BM$5:$BX$74,3)))))))))),0)</f>
        <v>67</v>
      </c>
      <c r="S79" s="122"/>
      <c r="T79" s="127">
        <f>IFERROR(IF(S79="",0,IF(AND($H79="м",$J79=10),VLOOKUP(S79,[2]Лист1!$H$5:$I$74,2),IF(AND($H79="м",$J79=11),VLOOKUP(S79,[2]Лист1!$AB$5:$AC$74,2),IF(AND($H79="м",$J79=12),VLOOKUP(S79,[2]Лист1!$AU$5:$AV$74,2),IF(AND($H79="м",$J79=13),VLOOKUP(S79,[2]Лист1!$BN$5:$BBJ$74,2),IF(AND($H79="ж",$J79=10),VLOOKUP(S79,[2]Лист1!$P$5:$R$74,3),IF(AND($H79="ж",$J79=11),VLOOKUP(S79,[2]Лист1!$AJ$5:$AL$74,3),IF(AND($H79="ж",$J79=12),VLOOKUP(S79,[2]Лист1!$BC$5:$BE$74,3),IF(AND($H79="ж",$J79=13),VLOOKUP(S79,[2]Лист1!$BM$5:$BX$74,3)))))))))),0)</f>
        <v>0</v>
      </c>
      <c r="U79" s="122">
        <v>25</v>
      </c>
      <c r="V79" s="127">
        <f>IFERROR(IF(U79="",0,IF(AND($H79="м",$J79=10),VLOOKUP(U79,[2]Лист1!$H$5:$I$74,2),IF(AND($H79="м",$J79=11),VLOOKUP(U79,[2]Лист1!$AB$5:$AC$74,2),IF(AND($H79="м",$J79=12),VLOOKUP(U79,[2]Лист1!$AU$5:$AV$74,2),IF(AND($H79="м",$J79=13),VLOOKUP(U79,[2]Лист1!$BN$5:$BBJ$74,2),IF(AND($H79="ж",$J79=10),VLOOKUP(U79,[2]Лист1!$Q$5:$R$74,2),IF(AND($H79="ж",$J79=11),VLOOKUP(U79,[2]Лист1!$AK$5:$AL$74,2),IF(AND($H79="ж",$J79=12),VLOOKUP(U79,[2]Лист1!$BD$5:$BE$74,2),IF(AND($H79="ж",$J79=13),VLOOKUP(U79,[2]Лист1!$BW$5:$BX$74,2)))))))))),0)</f>
        <v>44</v>
      </c>
      <c r="W79" s="122">
        <v>5207</v>
      </c>
      <c r="X79" s="127">
        <f>IFERROR(IF(W79="",0,IF(AND($H79="м",$J79=10),VLOOKUP(W79,[2]Лист1!$A$5:$B$75,2,FALSE),IF(AND($H79="м",$J79=11),VLOOKUP(W79,[2]Лист1!$U$5:$V$75,2,FALSE),IF(AND($H79="м",$J79=12),VLOOKUP(W79,[2]Лист1!$AN$5:$AO$75,2,FALSE),IF(AND($H79="м",$J79=13),VLOOKUP(W79,[2]Лист1!$BG$5:$BH$75,2,FALSE),IF(AND($H79="ж",$J79=10),VLOOKUP(W79,[2]Лист1!$J$5:$K$75,2,FALSE),IF(AND($H79="ж",$J79=11),VLOOKUP(W79,[2]Лист1!$AD$5:$AE$75,2,FALSE),IF(AND($H79="ж",$J79=12),VLOOKUP(W79,[2]Лист1!$AW$5:$AX$75,2,FALSE),IF(AND($H79="ж",$J79=13),VLOOKUP(W79,[2]Лист1!$BP$5:$BQ$75,2,FALSE)))))))))),IF(W79="",0,IF(AND($H79="м",$J79=10),VLOOKUP(W79,[2]Лист1!$A$5:$B$75,2),IF(AND($H79="м",$J79=11),VLOOKUP(W79,[2]Лист1!$U$5:$V$75,2),IF(AND($H79="м",$J79=12),VLOOKUP(W79,[2]Лист1!$AN$5:$AO$75,2),IF(AND($H79="м",$J79=13),VLOOKUP(W79,[2]Лист1!$BG$5:$BH$75,2),IF(AND($H79="ж",$J79=10),VLOOKUP(W79,[2]Лист1!$J$5:$K$75,2),IF(AND($H79="ж",$J79=11),VLOOKUP(W79,[2]Лист1!$AD$5:$AE$75,2),IF(AND($H79="ж",$J79=12),VLOOKUP(W79,[2]Лист1!$AW$5:$AX$75,2),IF(AND($H79="ж",$J79=13),VLOOKUP(W79,[2]Лист1!$BP$5:$BQ$75,2))))))))))-1)</f>
        <v>19</v>
      </c>
      <c r="Y79" s="129">
        <f t="shared" si="13"/>
        <v>254</v>
      </c>
      <c r="Z79" s="167"/>
      <c r="AB79" t="str">
        <f t="shared" si="7"/>
        <v>5</v>
      </c>
      <c r="AC79" t="str">
        <f t="shared" si="8"/>
        <v>207</v>
      </c>
      <c r="AD79" t="str">
        <f t="shared" si="9"/>
        <v>20</v>
      </c>
      <c r="AE79" t="str">
        <f t="shared" si="10"/>
        <v>7</v>
      </c>
    </row>
    <row r="80" spans="1:31" ht="27.75" x14ac:dyDescent="0.3">
      <c r="A80" s="122"/>
      <c r="B80" s="130">
        <v>12</v>
      </c>
      <c r="C80" s="58" t="s">
        <v>226</v>
      </c>
      <c r="D80" s="122" t="s">
        <v>365</v>
      </c>
      <c r="E80" s="122" t="s">
        <v>18</v>
      </c>
      <c r="F80" s="122" t="s">
        <v>257</v>
      </c>
      <c r="G80" s="64" t="str">
        <f t="shared" si="12"/>
        <v>Молчанова Анна</v>
      </c>
      <c r="H80" s="125" t="s">
        <v>15</v>
      </c>
      <c r="I80" s="133">
        <v>40553</v>
      </c>
      <c r="J80" s="125">
        <f t="shared" si="11"/>
        <v>12</v>
      </c>
      <c r="K80" s="122">
        <v>175</v>
      </c>
      <c r="L80" s="127">
        <f>IF(K80&lt;100,0,IF(K80="",0,IF(AND($H80="м",J80=10),VLOOKUP(K80,[2]Лист1!$C$5:$I$74,7),IF(AND($H80="м",J80=11),VLOOKUP(K80,[2]Лист1!$W$5:$AC$74,7),IF(AND($H80="м",J80=12),VLOOKUP(K80,[2]Лист1!$AP$5:$AV$74,7),IF(AND($H80="м",J80=13),VLOOKUP(K80,[2]Лист1!$BI$5:$BO$74,7),IF(AND($H80="ж",J80=10),VLOOKUP(K80,[2]Лист1!$L$5:$R$74,7),IF(AND($H80="ж",J80=11),VLOOKUP(K80,[2]Лист1!$AF$5:$AL$74,7),IF(AND($H80="ж",J80=12),VLOOKUP(K80,[2]Лист1!$AY$5:$BE$74,7),IF(AND($H80="ж",J80=13),VLOOKUP(K80,[2]Лист1!$BR$5:$BX$74,7)))))))))))</f>
        <v>32</v>
      </c>
      <c r="M80" s="122">
        <v>56</v>
      </c>
      <c r="N80" s="127">
        <f>IF(M80="",0,IF(AND($H80="м",$J80=10),VLOOKUP(M80,[2]Лист1!$E$5:$F$75,2),IF(AND($H80="м",$J80=11),VLOOKUP(M80,[2]Лист1!$Y$5:$Z$75,2),IF(AND($H80="м",$J80=12),VLOOKUP(M80,[2]Лист1!$AR$5:$AS$75,2),IF(AND($H80="м",$J80=13),VLOOKUP(M80,[2]Лист1!$BK$5:$BL$75,2),IF(AND($H80="ж",$J80=10),VLOOKUP(M80,[2]Лист1!$M$5:$N$75,2),IF(AND($H80="ж",$J80=11),VLOOKUP(M80,[2]Лист1!$AH$5:$AI$75,2),IF(AND($H80="ж",$J80=12),VLOOKUP(M80,[2]Лист1!$BA$5:$BB$75,2),IF(AND($H80="ж",$J80=13),VLOOKUP(M80,[2]Лист1!$BT$5:$BU$75,2))))))))))</f>
        <v>40</v>
      </c>
      <c r="O80" s="122">
        <v>28</v>
      </c>
      <c r="P80" s="127">
        <f>IF(O80="",0,IF(AND($H80="м",$J80=10),VLOOKUP(O80,[2]Лист1!$D$5:$I$74,6),IF(AND($H80="м",$J80=11),VLOOKUP(O80,[2]Лист1!$X$5:$AC$74,6),IF(AND($H80="м",$J80=12),VLOOKUP(O80,[2]Лист1!$AQ$5:$AV$74,6),IF(AND($H80="м",$J80=13),VLOOKUP(O80,[2]Лист1!$BO$5:$BBJ$74,6),IF(AND($H80="ж",$J80=10),VLOOKUP(O80,[2]Лист1!$M$5:$R$74,6),IF(AND($H80="ж",$J80=11),VLOOKUP(O80,[2]Лист1!$AG$5:$AL$74,6),IF(AND($H80="ж",$J80=12),VLOOKUP(O80,[2]Лист1!$AZ$5:$BE$74,6),IF(AND($H80="ж",$J80=13),VLOOKUP(O80,[2]Лист1!$BS$5:$BX$74,6))))))))))</f>
        <v>47</v>
      </c>
      <c r="Q80" s="122">
        <v>15</v>
      </c>
      <c r="R80" s="127">
        <f>IFERROR(IF(Q80="",0,IF(AND($H80="м",$J80=10),VLOOKUP(Q80,[2]Лист1!$G$5:$I$74,3),IF(AND($H80="м",$J80=11),VLOOKUP(Q80,[2]Лист1!$AA$5:$AC$74,3),IF(AND($H80="м",$J80=12),VLOOKUP(Q80,[2]Лист1!$AT$5:$AV$74,3),IF(AND($H80="м",$J80=13),VLOOKUP(Q80,[2]Лист1!$BM$5:$BBJ$74,3),IF(AND($H80="ж",$J80=10),VLOOKUP(Q80,[2]Лист1!$P$5:$R$74,3),IF(AND($H80="ж",$J80=11),VLOOKUP(Q80,[2]Лист1!$AJ$5:$AL$74,3),IF(AND($H80="ж",$J80=12),VLOOKUP(Q80,[2]Лист1!$BC$5:$BE$74,3),IF(AND($H80="ж",$J80=13),VLOOKUP(Q80,[2]Лист1!$BM$5:$BX$74,3)))))))))),0)</f>
        <v>38</v>
      </c>
      <c r="S80" s="122"/>
      <c r="T80" s="127">
        <f>IFERROR(IF(S80="",0,IF(AND($H80="м",$J80=10),VLOOKUP(S80,[2]Лист1!$H$5:$I$74,2),IF(AND($H80="м",$J80=11),VLOOKUP(S80,[2]Лист1!$AB$5:$AC$74,2),IF(AND($H80="м",$J80=12),VLOOKUP(S80,[2]Лист1!$AU$5:$AV$74,2),IF(AND($H80="м",$J80=13),VLOOKUP(S80,[2]Лист1!$BN$5:$BBJ$74,2),IF(AND($H80="ж",$J80=10),VLOOKUP(S80,[2]Лист1!$P$5:$R$74,3),IF(AND($H80="ж",$J80=11),VLOOKUP(S80,[2]Лист1!$AJ$5:$AL$74,3),IF(AND($H80="ж",$J80=12),VLOOKUP(S80,[2]Лист1!$BC$5:$BE$74,3),IF(AND($H80="ж",$J80=13),VLOOKUP(S80,[2]Лист1!$BM$5:$BX$74,3)))))))))),0)</f>
        <v>0</v>
      </c>
      <c r="U80" s="122">
        <v>15</v>
      </c>
      <c r="V80" s="127">
        <f>IFERROR(IF(U80="",0,IF(AND($H80="м",$J80=10),VLOOKUP(U80,[2]Лист1!$H$5:$I$74,2),IF(AND($H80="м",$J80=11),VLOOKUP(U80,[2]Лист1!$AB$5:$AC$74,2),IF(AND($H80="м",$J80=12),VLOOKUP(U80,[2]Лист1!$AU$5:$AV$74,2),IF(AND($H80="м",$J80=13),VLOOKUP(U80,[2]Лист1!$BN$5:$BBJ$74,2),IF(AND($H80="ж",$J80=10),VLOOKUP(U80,[2]Лист1!$Q$5:$R$74,2),IF(AND($H80="ж",$J80=11),VLOOKUP(U80,[2]Лист1!$AK$5:$AL$74,2),IF(AND($H80="ж",$J80=12),VLOOKUP(U80,[2]Лист1!$BD$5:$BE$74,2),IF(AND($H80="ж",$J80=13),VLOOKUP(U80,[2]Лист1!$BW$5:$BX$74,2)))))))))),0)</f>
        <v>24</v>
      </c>
      <c r="W80" s="122">
        <v>5555</v>
      </c>
      <c r="X80" s="127">
        <f>IFERROR(IF(W80="",0,IF(AND($H80="м",$J80=10),VLOOKUP(W80,[2]Лист1!$A$5:$B$75,2,FALSE),IF(AND($H80="м",$J80=11),VLOOKUP(W80,[2]Лист1!$U$5:$V$75,2,FALSE),IF(AND($H80="м",$J80=12),VLOOKUP(W80,[2]Лист1!$AN$5:$AO$75,2,FALSE),IF(AND($H80="м",$J80=13),VLOOKUP(W80,[2]Лист1!$BG$5:$BH$75,2,FALSE),IF(AND($H80="ж",$J80=10),VLOOKUP(W80,[2]Лист1!$J$5:$K$75,2,FALSE),IF(AND($H80="ж",$J80=11),VLOOKUP(W80,[2]Лист1!$AD$5:$AE$75,2,FALSE),IF(AND($H80="ж",$J80=12),VLOOKUP(W80,[2]Лист1!$AW$5:$AX$75,2,FALSE),IF(AND($H80="ж",$J80=13),VLOOKUP(W80,[2]Лист1!$BP$5:$BQ$75,2,FALSE)))))))))),IF(W80="",0,IF(AND($H80="м",$J80=10),VLOOKUP(W80,[2]Лист1!$A$5:$B$75,2),IF(AND($H80="м",$J80=11),VLOOKUP(W80,[2]Лист1!$U$5:$V$75,2),IF(AND($H80="м",$J80=12),VLOOKUP(W80,[2]Лист1!$AN$5:$AO$75,2),IF(AND($H80="м",$J80=13),VLOOKUP(W80,[2]Лист1!$BG$5:$BH$75,2),IF(AND($H80="ж",$J80=10),VLOOKUP(W80,[2]Лист1!$J$5:$K$75,2),IF(AND($H80="ж",$J80=11),VLOOKUP(W80,[2]Лист1!$AD$5:$AE$75,2),IF(AND($H80="ж",$J80=12),VLOOKUP(W80,[2]Лист1!$AW$5:$AX$75,2),IF(AND($H80="ж",$J80=13),VLOOKUP(W80,[2]Лист1!$BP$5:$BQ$75,2))))))))))-1)</f>
        <v>11</v>
      </c>
      <c r="Y80" s="129">
        <f t="shared" si="13"/>
        <v>192</v>
      </c>
      <c r="Z80" s="167"/>
      <c r="AB80" t="str">
        <f t="shared" si="7"/>
        <v>5</v>
      </c>
      <c r="AC80" t="str">
        <f t="shared" si="8"/>
        <v>555</v>
      </c>
      <c r="AD80" t="str">
        <f t="shared" si="9"/>
        <v>55</v>
      </c>
      <c r="AE80" t="str">
        <f t="shared" si="10"/>
        <v>5</v>
      </c>
    </row>
    <row r="81" spans="1:31" ht="27.75" x14ac:dyDescent="0.3">
      <c r="A81" s="122"/>
      <c r="B81" s="123">
        <v>13</v>
      </c>
      <c r="C81" s="58" t="s">
        <v>227</v>
      </c>
      <c r="D81" s="122" t="s">
        <v>366</v>
      </c>
      <c r="E81" s="122" t="s">
        <v>367</v>
      </c>
      <c r="F81" s="122" t="s">
        <v>19</v>
      </c>
      <c r="G81" s="64" t="s">
        <v>492</v>
      </c>
      <c r="H81" s="125" t="s">
        <v>15</v>
      </c>
      <c r="I81" s="133">
        <v>40938</v>
      </c>
      <c r="J81" s="125">
        <f t="shared" si="11"/>
        <v>11</v>
      </c>
      <c r="K81" s="122"/>
      <c r="L81" s="127">
        <f>IF(K81&lt;100,0,IF(K81="",0,IF(AND($H81="м",J81=10),VLOOKUP(K81,[2]Лист1!$C$5:$I$74,7),IF(AND($H81="м",J81=11),VLOOKUP(K81,[2]Лист1!$W$5:$AC$74,7),IF(AND($H81="м",J81=12),VLOOKUP(K81,[2]Лист1!$AP$5:$AV$74,7),IF(AND($H81="м",J81=13),VLOOKUP(K81,[2]Лист1!$BI$5:$BO$74,7),IF(AND($H81="ж",J81=10),VLOOKUP(K81,[2]Лист1!$L$5:$R$74,7),IF(AND($H81="ж",J81=11),VLOOKUP(K81,[2]Лист1!$AF$5:$AL$74,7),IF(AND($H81="ж",J81=12),VLOOKUP(K81,[2]Лист1!$AY$5:$BE$74,7),IF(AND($H81="ж",J81=13),VLOOKUP(K81,[2]Лист1!$BR$5:$BX$74,7)))))))))))</f>
        <v>0</v>
      </c>
      <c r="M81" s="122">
        <v>62</v>
      </c>
      <c r="N81" s="127">
        <f>IF(M81="",0,IF(AND($H81="м",$J81=10),VLOOKUP(M81,[2]Лист1!$E$5:$F$75,2),IF(AND($H81="м",$J81=11),VLOOKUP(M81,[2]Лист1!$Y$5:$Z$75,2),IF(AND($H81="м",$J81=12),VLOOKUP(M81,[2]Лист1!$AR$5:$AS$75,2),IF(AND($H81="м",$J81=13),VLOOKUP(M81,[2]Лист1!$BK$5:$BL$75,2),IF(AND($H81="ж",$J81=10),VLOOKUP(M81,[2]Лист1!$M$5:$N$75,2),IF(AND($H81="ж",$J81=11),VLOOKUP(M81,[2]Лист1!$AH$5:$AI$75,2),IF(AND($H81="ж",$J81=12),VLOOKUP(M81,[2]Лист1!$BA$5:$BB$75,2),IF(AND($H81="ж",$J81=13),VLOOKUP(M81,[2]Лист1!$BT$5:$BU$75,2))))))))))</f>
        <v>23</v>
      </c>
      <c r="O81" s="122">
        <v>19</v>
      </c>
      <c r="P81" s="127">
        <f>IF(O81="",0,IF(AND($H81="м",$J81=10),VLOOKUP(O81,[2]Лист1!$D$5:$I$74,6),IF(AND($H81="м",$J81=11),VLOOKUP(O81,[2]Лист1!$X$5:$AC$74,6),IF(AND($H81="м",$J81=12),VLOOKUP(O81,[2]Лист1!$AQ$5:$AV$74,6),IF(AND($H81="м",$J81=13),VLOOKUP(O81,[2]Лист1!$BO$5:$BBJ$74,6),IF(AND($H81="ж",$J81=10),VLOOKUP(O81,[2]Лист1!$M$5:$R$74,6),IF(AND($H81="ж",$J81=11),VLOOKUP(O81,[2]Лист1!$AG$5:$AL$74,6),IF(AND($H81="ж",$J81=12),VLOOKUP(O81,[2]Лист1!$AZ$5:$BE$74,6),IF(AND($H81="ж",$J81=13),VLOOKUP(O81,[2]Лист1!$BS$5:$BX$74,6))))))))))</f>
        <v>32</v>
      </c>
      <c r="Q81" s="122"/>
      <c r="R81" s="127">
        <f>IFERROR(IF(Q81="",0,IF(AND($H81="м",$J81=10),VLOOKUP(Q81,[2]Лист1!$G$5:$I$74,3),IF(AND($H81="м",$J81=11),VLOOKUP(Q81,[2]Лист1!$AA$5:$AC$74,3),IF(AND($H81="м",$J81=12),VLOOKUP(Q81,[2]Лист1!$AT$5:$AV$74,3),IF(AND($H81="м",$J81=13),VLOOKUP(Q81,[2]Лист1!$BM$5:$BBJ$74,3),IF(AND($H81="ж",$J81=10),VLOOKUP(Q81,[2]Лист1!$P$5:$R$74,3),IF(AND($H81="ж",$J81=11),VLOOKUP(Q81,[2]Лист1!$AJ$5:$AL$74,3),IF(AND($H81="ж",$J81=12),VLOOKUP(Q81,[2]Лист1!$BC$5:$BE$74,3),IF(AND($H81="ж",$J81=13),VLOOKUP(Q81,[2]Лист1!$BM$5:$BX$74,3)))))))))),0)</f>
        <v>0</v>
      </c>
      <c r="S81" s="122"/>
      <c r="T81" s="127">
        <f>IFERROR(IF(S81="",0,IF(AND($H81="м",$J81=10),VLOOKUP(S81,[2]Лист1!$H$5:$I$74,2),IF(AND($H81="м",$J81=11),VLOOKUP(S81,[2]Лист1!$AB$5:$AC$74,2),IF(AND($H81="м",$J81=12),VLOOKUP(S81,[2]Лист1!$AU$5:$AV$74,2),IF(AND($H81="м",$J81=13),VLOOKUP(S81,[2]Лист1!$BN$5:$BBJ$74,2),IF(AND($H81="ж",$J81=10),VLOOKUP(S81,[2]Лист1!$P$5:$R$74,3),IF(AND($H81="ж",$J81=11),VLOOKUP(S81,[2]Лист1!$AJ$5:$AL$74,3),IF(AND($H81="ж",$J81=12),VLOOKUP(S81,[2]Лист1!$BC$5:$BE$74,3),IF(AND($H81="ж",$J81=13),VLOOKUP(S81,[2]Лист1!$BM$5:$BX$74,3)))))))))),0)</f>
        <v>0</v>
      </c>
      <c r="U81" s="122"/>
      <c r="V81" s="127">
        <f>IFERROR(IF(U81="",0,IF(AND($H81="м",$J81=10),VLOOKUP(U81,[2]Лист1!$H$5:$I$74,2),IF(AND($H81="м",$J81=11),VLOOKUP(U81,[2]Лист1!$AB$5:$AC$74,2),IF(AND($H81="м",$J81=12),VLOOKUP(U81,[2]Лист1!$AU$5:$AV$74,2),IF(AND($H81="м",$J81=13),VLOOKUP(U81,[2]Лист1!$BN$5:$BBJ$74,2),IF(AND($H81="ж",$J81=10),VLOOKUP(U81,[2]Лист1!$Q$5:$R$74,2),IF(AND($H81="ж",$J81=11),VLOOKUP(U81,[2]Лист1!$AK$5:$AL$74,2),IF(AND($H81="ж",$J81=12),VLOOKUP(U81,[2]Лист1!$BD$5:$BE$74,2),IF(AND($H81="ж",$J81=13),VLOOKUP(U81,[2]Лист1!$BW$5:$BX$74,2)))))))))),0)</f>
        <v>0</v>
      </c>
      <c r="W81" s="122">
        <v>6132</v>
      </c>
      <c r="X81" s="127">
        <f>IFERROR(IF(W81="",0,IF(AND($H81="м",$J81=10),VLOOKUP(W81,[2]Лист1!$A$5:$B$75,2,FALSE),IF(AND($H81="м",$J81=11),VLOOKUP(W81,[2]Лист1!$U$5:$V$75,2,FALSE),IF(AND($H81="м",$J81=12),VLOOKUP(W81,[2]Лист1!$AN$5:$AO$75,2,FALSE),IF(AND($H81="м",$J81=13),VLOOKUP(W81,[2]Лист1!$BG$5:$BH$75,2,FALSE),IF(AND($H81="ж",$J81=10),VLOOKUP(W81,[2]Лист1!$J$5:$K$75,2,FALSE),IF(AND($H81="ж",$J81=11),VLOOKUP(W81,[2]Лист1!$AD$5:$AE$75,2,FALSE),IF(AND($H81="ж",$J81=12),VLOOKUP(W81,[2]Лист1!$AW$5:$AX$75,2,FALSE),IF(AND($H81="ж",$J81=13),VLOOKUP(W81,[2]Лист1!$BP$5:$BQ$75,2,FALSE)))))))))),IF(W81="",0,IF(AND($H81="м",$J81=10),VLOOKUP(W81,[2]Лист1!$A$5:$B$75,2),IF(AND($H81="м",$J81=11),VLOOKUP(W81,[2]Лист1!$U$5:$V$75,2),IF(AND($H81="м",$J81=12),VLOOKUP(W81,[2]Лист1!$AN$5:$AO$75,2),IF(AND($H81="м",$J81=13),VLOOKUP(W81,[2]Лист1!$BG$5:$BH$75,2),IF(AND($H81="ж",$J81=10),VLOOKUP(W81,[2]Лист1!$J$5:$K$75,2),IF(AND($H81="ж",$J81=11),VLOOKUP(W81,[2]Лист1!$AD$5:$AE$75,2),IF(AND($H81="ж",$J81=12),VLOOKUP(W81,[2]Лист1!$AW$5:$AX$75,2),IF(AND($H81="ж",$J81=13),VLOOKUP(W81,[2]Лист1!$BP$5:$BQ$75,2))))))))))-1)</f>
        <v>11</v>
      </c>
      <c r="Y81" s="129">
        <f t="shared" si="13"/>
        <v>66</v>
      </c>
      <c r="Z81" s="167"/>
      <c r="AB81" t="str">
        <f t="shared" si="7"/>
        <v>6</v>
      </c>
      <c r="AC81" t="str">
        <f t="shared" si="8"/>
        <v>132</v>
      </c>
      <c r="AD81" t="str">
        <f t="shared" si="9"/>
        <v>13</v>
      </c>
      <c r="AE81" t="str">
        <f t="shared" si="10"/>
        <v>2</v>
      </c>
    </row>
    <row r="82" spans="1:31" ht="27.75" x14ac:dyDescent="0.3">
      <c r="A82" s="122"/>
      <c r="B82" s="130">
        <v>14</v>
      </c>
      <c r="C82" s="58" t="s">
        <v>228</v>
      </c>
      <c r="D82" s="122" t="s">
        <v>368</v>
      </c>
      <c r="E82" s="122" t="s">
        <v>369</v>
      </c>
      <c r="F82" s="122" t="s">
        <v>45</v>
      </c>
      <c r="G82" s="64" t="s">
        <v>491</v>
      </c>
      <c r="H82" s="125" t="s">
        <v>15</v>
      </c>
      <c r="I82" s="133">
        <v>40678</v>
      </c>
      <c r="J82" s="125">
        <f t="shared" si="11"/>
        <v>11</v>
      </c>
      <c r="K82" s="122">
        <v>170</v>
      </c>
      <c r="L82" s="127">
        <f>IF(K82&lt;100,0,IF(K82="",0,IF(AND($H82="м",J82=10),VLOOKUP(K82,[2]Лист1!$C$5:$I$74,7),IF(AND($H82="м",J82=11),VLOOKUP(K82,[2]Лист1!$W$5:$AC$74,7),IF(AND($H82="м",J82=12),VLOOKUP(K82,[2]Лист1!$AP$5:$AV$74,7),IF(AND($H82="м",J82=13),VLOOKUP(K82,[2]Лист1!$BI$5:$BO$74,7),IF(AND($H82="ж",J82=10),VLOOKUP(K82,[2]Лист1!$L$5:$R$74,7),IF(AND($H82="ж",J82=11),VLOOKUP(K82,[2]Лист1!$AF$5:$AL$74,7),IF(AND($H82="ж",J82=12),VLOOKUP(K82,[2]Лист1!$AY$5:$BE$74,7),IF(AND($H82="ж",J82=13),VLOOKUP(K82,[2]Лист1!$BR$5:$BX$74,7)))))))))))</f>
        <v>35</v>
      </c>
      <c r="M82" s="122">
        <v>59</v>
      </c>
      <c r="N82" s="127">
        <f>IF(M82="",0,IF(AND($H82="м",$J82=10),VLOOKUP(M82,[2]Лист1!$E$5:$F$75,2),IF(AND($H82="м",$J82=11),VLOOKUP(M82,[2]Лист1!$Y$5:$Z$75,2),IF(AND($H82="м",$J82=12),VLOOKUP(M82,[2]Лист1!$AR$5:$AS$75,2),IF(AND($H82="м",$J82=13),VLOOKUP(M82,[2]Лист1!$BK$5:$BL$75,2),IF(AND($H82="ж",$J82=10),VLOOKUP(M82,[2]Лист1!$M$5:$N$75,2),IF(AND($H82="ж",$J82=11),VLOOKUP(M82,[2]Лист1!$AH$5:$AI$75,2),IF(AND($H82="ж",$J82=12),VLOOKUP(M82,[2]Лист1!$BA$5:$BB$75,2),IF(AND($H82="ж",$J82=13),VLOOKUP(M82,[2]Лист1!$BT$5:$BU$75,2))))))))))</f>
        <v>35</v>
      </c>
      <c r="O82" s="122">
        <v>28</v>
      </c>
      <c r="P82" s="127">
        <f>IF(O82="",0,IF(AND($H82="м",$J82=10),VLOOKUP(O82,[2]Лист1!$D$5:$I$74,6),IF(AND($H82="м",$J82=11),VLOOKUP(O82,[2]Лист1!$X$5:$AC$74,6),IF(AND($H82="м",$J82=12),VLOOKUP(O82,[2]Лист1!$AQ$5:$AV$74,6),IF(AND($H82="м",$J82=13),VLOOKUP(O82,[2]Лист1!$BO$5:$BBJ$74,6),IF(AND($H82="ж",$J82=10),VLOOKUP(O82,[2]Лист1!$M$5:$R$74,6),IF(AND($H82="ж",$J82=11),VLOOKUP(O82,[2]Лист1!$AG$5:$AL$74,6),IF(AND($H82="ж",$J82=12),VLOOKUP(O82,[2]Лист1!$AZ$5:$BE$74,6),IF(AND($H82="ж",$J82=13),VLOOKUP(O82,[2]Лист1!$BS$5:$BX$74,6))))))))))</f>
        <v>52</v>
      </c>
      <c r="Q82" s="122">
        <v>22</v>
      </c>
      <c r="R82" s="127">
        <f>IFERROR(IF(Q82="",0,IF(AND($H82="м",$J82=10),VLOOKUP(Q82,[2]Лист1!$G$5:$I$74,3),IF(AND($H82="м",$J82=11),VLOOKUP(Q82,[2]Лист1!$AA$5:$AC$74,3),IF(AND($H82="м",$J82=12),VLOOKUP(Q82,[2]Лист1!$AT$5:$AV$74,3),IF(AND($H82="м",$J82=13),VLOOKUP(Q82,[2]Лист1!$BM$5:$BBJ$74,3),IF(AND($H82="ж",$J82=10),VLOOKUP(Q82,[2]Лист1!$P$5:$R$74,3),IF(AND($H82="ж",$J82=11),VLOOKUP(Q82,[2]Лист1!$AJ$5:$AL$74,3),IF(AND($H82="ж",$J82=12),VLOOKUP(Q82,[2]Лист1!$BC$5:$BE$74,3),IF(AND($H82="ж",$J82=13),VLOOKUP(Q82,[2]Лист1!$BM$5:$BX$74,3)))))))))),0)</f>
        <v>61</v>
      </c>
      <c r="S82" s="122"/>
      <c r="T82" s="127">
        <f>IFERROR(IF(S82="",0,IF(AND($H82="м",$J82=10),VLOOKUP(S82,[2]Лист1!$H$5:$I$74,2),IF(AND($H82="м",$J82=11),VLOOKUP(S82,[2]Лист1!$AB$5:$AC$74,2),IF(AND($H82="м",$J82=12),VLOOKUP(S82,[2]Лист1!$AU$5:$AV$74,2),IF(AND($H82="м",$J82=13),VLOOKUP(S82,[2]Лист1!$BN$5:$BBJ$74,2),IF(AND($H82="ж",$J82=10),VLOOKUP(S82,[2]Лист1!$P$5:$R$74,3),IF(AND($H82="ж",$J82=11),VLOOKUP(S82,[2]Лист1!$AJ$5:$AL$74,3),IF(AND($H82="ж",$J82=12),VLOOKUP(S82,[2]Лист1!$BC$5:$BE$74,3),IF(AND($H82="ж",$J82=13),VLOOKUP(S82,[2]Лист1!$BM$5:$BX$74,3)))))))))),0)</f>
        <v>0</v>
      </c>
      <c r="U82" s="122">
        <v>16</v>
      </c>
      <c r="V82" s="127">
        <f>IFERROR(IF(U82="",0,IF(AND($H82="м",$J82=10),VLOOKUP(U82,[2]Лист1!$H$5:$I$74,2),IF(AND($H82="м",$J82=11),VLOOKUP(U82,[2]Лист1!$AB$5:$AC$74,2),IF(AND($H82="м",$J82=12),VLOOKUP(U82,[2]Лист1!$AU$5:$AV$74,2),IF(AND($H82="м",$J82=13),VLOOKUP(U82,[2]Лист1!$BN$5:$BBJ$74,2),IF(AND($H82="ж",$J82=10),VLOOKUP(U82,[2]Лист1!$Q$5:$R$74,2),IF(AND($H82="ж",$J82=11),VLOOKUP(U82,[2]Лист1!$AK$5:$AL$74,2),IF(AND($H82="ж",$J82=12),VLOOKUP(U82,[2]Лист1!$BD$5:$BE$74,2),IF(AND($H82="ж",$J82=13),VLOOKUP(U82,[2]Лист1!$BW$5:$BX$74,2)))))))))),0)</f>
        <v>32</v>
      </c>
      <c r="W82" s="122">
        <v>5290</v>
      </c>
      <c r="X82" s="127">
        <f>IFERROR(IF(W82="",0,IF(AND($H82="м",$J82=10),VLOOKUP(W82,[2]Лист1!$A$5:$B$75,2,FALSE),IF(AND($H82="м",$J82=11),VLOOKUP(W82,[2]Лист1!$U$5:$V$75,2,FALSE),IF(AND($H82="м",$J82=12),VLOOKUP(W82,[2]Лист1!$AN$5:$AO$75,2,FALSE),IF(AND($H82="м",$J82=13),VLOOKUP(W82,[2]Лист1!$BG$5:$BH$75,2,FALSE),IF(AND($H82="ж",$J82=10),VLOOKUP(W82,[2]Лист1!$J$5:$K$75,2,FALSE),IF(AND($H82="ж",$J82=11),VLOOKUP(W82,[2]Лист1!$AD$5:$AE$75,2,FALSE),IF(AND($H82="ж",$J82=12),VLOOKUP(W82,[2]Лист1!$AW$5:$AX$75,2,FALSE),IF(AND($H82="ж",$J82=13),VLOOKUP(W82,[2]Лист1!$BP$5:$BQ$75,2,FALSE)))))))))),IF(W82="",0,IF(AND($H82="м",$J82=10),VLOOKUP(W82,[2]Лист1!$A$5:$B$75,2),IF(AND($H82="м",$J82=11),VLOOKUP(W82,[2]Лист1!$U$5:$V$75,2),IF(AND($H82="м",$J82=12),VLOOKUP(W82,[2]Лист1!$AN$5:$AO$75,2),IF(AND($H82="м",$J82=13),VLOOKUP(W82,[2]Лист1!$BG$5:$BH$75,2),IF(AND($H82="ж",$J82=10),VLOOKUP(W82,[2]Лист1!$J$5:$K$75,2),IF(AND($H82="ж",$J82=11),VLOOKUP(W82,[2]Лист1!$AD$5:$AE$75,2),IF(AND($H82="ж",$J82=12),VLOOKUP(W82,[2]Лист1!$AW$5:$AX$75,2),IF(AND($H82="ж",$J82=13),VLOOKUP(W82,[2]Лист1!$BP$5:$BQ$75,2))))))))))-1)</f>
        <v>22</v>
      </c>
      <c r="Y82" s="129">
        <f t="shared" si="13"/>
        <v>237</v>
      </c>
      <c r="Z82" s="167"/>
      <c r="AB82" t="str">
        <f t="shared" si="7"/>
        <v>5</v>
      </c>
      <c r="AC82" t="str">
        <f t="shared" si="8"/>
        <v>290</v>
      </c>
      <c r="AD82" t="str">
        <f t="shared" si="9"/>
        <v>29</v>
      </c>
      <c r="AE82" t="str">
        <f t="shared" si="10"/>
        <v>0</v>
      </c>
    </row>
    <row r="83" spans="1:31" ht="27.75" x14ac:dyDescent="0.3">
      <c r="A83" s="122"/>
      <c r="B83" s="130">
        <v>15</v>
      </c>
      <c r="C83" s="58" t="s">
        <v>229</v>
      </c>
      <c r="D83" s="122" t="s">
        <v>360</v>
      </c>
      <c r="E83" s="122" t="s">
        <v>105</v>
      </c>
      <c r="F83" s="122" t="s">
        <v>46</v>
      </c>
      <c r="G83" s="64" t="str">
        <f t="shared" si="12"/>
        <v>Бухарева Елизавета</v>
      </c>
      <c r="H83" s="125" t="s">
        <v>15</v>
      </c>
      <c r="I83" s="133">
        <v>40804</v>
      </c>
      <c r="J83" s="125">
        <f t="shared" si="11"/>
        <v>11</v>
      </c>
      <c r="K83" s="122">
        <v>142</v>
      </c>
      <c r="L83" s="127">
        <f>IF(K83&lt;100,0,IF(K83="",0,IF(AND($H83="м",J83=10),VLOOKUP(K83,[2]Лист1!$C$5:$I$74,7),IF(AND($H83="м",J83=11),VLOOKUP(K83,[2]Лист1!$W$5:$AC$74,7),IF(AND($H83="м",J83=12),VLOOKUP(K83,[2]Лист1!$AP$5:$AV$74,7),IF(AND($H83="м",J83=13),VLOOKUP(K83,[2]Лист1!$BI$5:$BO$74,7),IF(AND($H83="ж",J83=10),VLOOKUP(K83,[2]Лист1!$L$5:$R$74,7),IF(AND($H83="ж",J83=11),VLOOKUP(K83,[2]Лист1!$AF$5:$AL$74,7),IF(AND($H83="ж",J83=12),VLOOKUP(K83,[2]Лист1!$AY$5:$BE$74,7),IF(AND($H83="ж",J83=13),VLOOKUP(K83,[2]Лист1!$BR$5:$BX$74,7)))))))))))</f>
        <v>21</v>
      </c>
      <c r="M83" s="122">
        <v>57</v>
      </c>
      <c r="N83" s="127">
        <f>IF(M83="",0,IF(AND($H83="м",$J83=10),VLOOKUP(M83,[2]Лист1!$E$5:$F$75,2),IF(AND($H83="м",$J83=11),VLOOKUP(M83,[2]Лист1!$Y$5:$Z$75,2),IF(AND($H83="м",$J83=12),VLOOKUP(M83,[2]Лист1!$AR$5:$AS$75,2),IF(AND($H83="м",$J83=13),VLOOKUP(M83,[2]Лист1!$BK$5:$BL$75,2),IF(AND($H83="ж",$J83=10),VLOOKUP(M83,[2]Лист1!$M$5:$N$75,2),IF(AND($H83="ж",$J83=11),VLOOKUP(M83,[2]Лист1!$AH$5:$AI$75,2),IF(AND($H83="ж",$J83=12),VLOOKUP(M83,[2]Лист1!$BA$5:$BB$75,2),IF(AND($H83="ж",$J83=13),VLOOKUP(M83,[2]Лист1!$BT$5:$BU$75,2))))))))))</f>
        <v>45</v>
      </c>
      <c r="O83" s="122">
        <v>29</v>
      </c>
      <c r="P83" s="127">
        <f>IF(O83="",0,IF(AND($H83="м",$J83=10),VLOOKUP(O83,[2]Лист1!$D$5:$I$74,6),IF(AND($H83="м",$J83=11),VLOOKUP(O83,[2]Лист1!$X$5:$AC$74,6),IF(AND($H83="м",$J83=12),VLOOKUP(O83,[2]Лист1!$AQ$5:$AV$74,6),IF(AND($H83="м",$J83=13),VLOOKUP(O83,[2]Лист1!$BO$5:$BBJ$74,6),IF(AND($H83="ж",$J83=10),VLOOKUP(O83,[2]Лист1!$M$5:$R$74,6),IF(AND($H83="ж",$J83=11),VLOOKUP(O83,[2]Лист1!$AG$5:$AL$74,6),IF(AND($H83="ж",$J83=12),VLOOKUP(O83,[2]Лист1!$AZ$5:$BE$74,6),IF(AND($H83="ж",$J83=13),VLOOKUP(O83,[2]Лист1!$BS$5:$BX$74,6))))))))))</f>
        <v>54</v>
      </c>
      <c r="Q83" s="122">
        <v>9</v>
      </c>
      <c r="R83" s="127">
        <f>IFERROR(IF(Q83="",0,IF(AND($H83="м",$J83=10),VLOOKUP(Q83,[2]Лист1!$G$5:$I$74,3),IF(AND($H83="м",$J83=11),VLOOKUP(Q83,[2]Лист1!$AA$5:$AC$74,3),IF(AND($H83="м",$J83=12),VLOOKUP(Q83,[2]Лист1!$AT$5:$AV$74,3),IF(AND($H83="м",$J83=13),VLOOKUP(Q83,[2]Лист1!$BM$5:$BBJ$74,3),IF(AND($H83="ж",$J83=10),VLOOKUP(Q83,[2]Лист1!$P$5:$R$74,3),IF(AND($H83="ж",$J83=11),VLOOKUP(Q83,[2]Лист1!$AJ$5:$AL$74,3),IF(AND($H83="ж",$J83=12),VLOOKUP(Q83,[2]Лист1!$BC$5:$BE$74,3),IF(AND($H83="ж",$J83=13),VLOOKUP(Q83,[2]Лист1!$BM$5:$BX$74,3)))))))))),0)</f>
        <v>24</v>
      </c>
      <c r="S83" s="122"/>
      <c r="T83" s="127">
        <f>IFERROR(IF(S83="",0,IF(AND($H83="м",$J83=10),VLOOKUP(S83,[2]Лист1!$H$5:$I$74,2),IF(AND($H83="м",$J83=11),VLOOKUP(S83,[2]Лист1!$AB$5:$AC$74,2),IF(AND($H83="м",$J83=12),VLOOKUP(S83,[2]Лист1!$AU$5:$AV$74,2),IF(AND($H83="м",$J83=13),VLOOKUP(S83,[2]Лист1!$BN$5:$BBJ$74,2),IF(AND($H83="ж",$J83=10),VLOOKUP(S83,[2]Лист1!$P$5:$R$74,3),IF(AND($H83="ж",$J83=11),VLOOKUP(S83,[2]Лист1!$AJ$5:$AL$74,3),IF(AND($H83="ж",$J83=12),VLOOKUP(S83,[2]Лист1!$BC$5:$BE$74,3),IF(AND($H83="ж",$J83=13),VLOOKUP(S83,[2]Лист1!$BM$5:$BX$74,3)))))))))),0)</f>
        <v>0</v>
      </c>
      <c r="U83" s="122">
        <v>3</v>
      </c>
      <c r="V83" s="127">
        <f>IFERROR(IF(U83="",0,IF(AND($H83="м",$J83=10),VLOOKUP(U83,[2]Лист1!$H$5:$I$74,2),IF(AND($H83="м",$J83=11),VLOOKUP(U83,[2]Лист1!$AB$5:$AC$74,2),IF(AND($H83="м",$J83=12),VLOOKUP(U83,[2]Лист1!$AU$5:$AV$74,2),IF(AND($H83="м",$J83=13),VLOOKUP(U83,[2]Лист1!$BN$5:$BBJ$74,2),IF(AND($H83="ж",$J83=10),VLOOKUP(U83,[2]Лист1!$Q$5:$R$74,2),IF(AND($H83="ж",$J83=11),VLOOKUP(U83,[2]Лист1!$AK$5:$AL$74,2),IF(AND($H83="ж",$J83=12),VLOOKUP(U83,[2]Лист1!$BD$5:$BE$74,2),IF(AND($H83="ж",$J83=13),VLOOKUP(U83,[2]Лист1!$BW$5:$BX$74,2)))))))))),0)</f>
        <v>6</v>
      </c>
      <c r="W83" s="122">
        <v>5546</v>
      </c>
      <c r="X83" s="127">
        <f>IFERROR(IF(W83="",0,IF(AND($H83="м",$J83=10),VLOOKUP(W83,[2]Лист1!$A$5:$B$75,2,FALSE),IF(AND($H83="м",$J83=11),VLOOKUP(W83,[2]Лист1!$U$5:$V$75,2,FALSE),IF(AND($H83="м",$J83=12),VLOOKUP(W83,[2]Лист1!$AN$5:$AO$75,2,FALSE),IF(AND($H83="м",$J83=13),VLOOKUP(W83,[2]Лист1!$BG$5:$BH$75,2,FALSE),IF(AND($H83="ж",$J83=10),VLOOKUP(W83,[2]Лист1!$J$5:$K$75,2,FALSE),IF(AND($H83="ж",$J83=11),VLOOKUP(W83,[2]Лист1!$AD$5:$AE$75,2,FALSE),IF(AND($H83="ж",$J83=12),VLOOKUP(W83,[2]Лист1!$AW$5:$AX$75,2,FALSE),IF(AND($H83="ж",$J83=13),VLOOKUP(W83,[2]Лист1!$BP$5:$BQ$75,2,FALSE)))))))))),IF(W83="",0,IF(AND($H83="м",$J83=10),VLOOKUP(W83,[2]Лист1!$A$5:$B$75,2),IF(AND($H83="м",$J83=11),VLOOKUP(W83,[2]Лист1!$U$5:$V$75,2),IF(AND($H83="м",$J83=12),VLOOKUP(W83,[2]Лист1!$AN$5:$AO$75,2),IF(AND($H83="м",$J83=13),VLOOKUP(W83,[2]Лист1!$BG$5:$BH$75,2),IF(AND($H83="ж",$J83=10),VLOOKUP(W83,[2]Лист1!$J$5:$K$75,2),IF(AND($H83="ж",$J83=11),VLOOKUP(W83,[2]Лист1!$AD$5:$AE$75,2),IF(AND($H83="ж",$J83=12),VLOOKUP(W83,[2]Лист1!$AW$5:$AX$75,2),IF(AND($H83="ж",$J83=13),VLOOKUP(W83,[2]Лист1!$BP$5:$BQ$75,2))))))))))-1)</f>
        <v>16</v>
      </c>
      <c r="Y83" s="129">
        <f t="shared" si="13"/>
        <v>166</v>
      </c>
      <c r="Z83" s="167"/>
      <c r="AB83" t="str">
        <f t="shared" si="7"/>
        <v>5</v>
      </c>
      <c r="AC83" t="str">
        <f t="shared" si="8"/>
        <v>546</v>
      </c>
      <c r="AD83" t="str">
        <f t="shared" si="9"/>
        <v>54</v>
      </c>
      <c r="AE83" t="str">
        <f t="shared" si="10"/>
        <v>6</v>
      </c>
    </row>
    <row r="84" spans="1:31" ht="28.5" thickBot="1" x14ac:dyDescent="0.35">
      <c r="A84" s="122"/>
      <c r="B84" s="123">
        <v>16</v>
      </c>
      <c r="C84" s="59" t="s">
        <v>230</v>
      </c>
      <c r="D84" s="122" t="s">
        <v>370</v>
      </c>
      <c r="E84" s="122" t="s">
        <v>41</v>
      </c>
      <c r="F84" s="122" t="s">
        <v>37</v>
      </c>
      <c r="G84" s="64" t="str">
        <f t="shared" si="12"/>
        <v>Кильмагир Екатерина</v>
      </c>
      <c r="H84" s="125" t="s">
        <v>15</v>
      </c>
      <c r="I84" s="133">
        <v>40673</v>
      </c>
      <c r="J84" s="125">
        <f t="shared" si="11"/>
        <v>11</v>
      </c>
      <c r="K84" s="122">
        <v>129</v>
      </c>
      <c r="L84" s="127">
        <f>IF(K84&lt;100,0,IF(K84="",0,IF(AND($H84="м",J84=10),VLOOKUP(K84,[2]Лист1!$C$5:$I$74,7),IF(AND($H84="м",J84=11),VLOOKUP(K84,[2]Лист1!$W$5:$AC$74,7),IF(AND($H84="м",J84=12),VLOOKUP(K84,[2]Лист1!$AP$5:$AV$74,7),IF(AND($H84="м",J84=13),VLOOKUP(K84,[2]Лист1!$BI$5:$BO$74,7),IF(AND($H84="ж",J84=10),VLOOKUP(K84,[2]Лист1!$L$5:$R$74,7),IF(AND($H84="ж",J84=11),VLOOKUP(K84,[2]Лист1!$AF$5:$AL$74,7),IF(AND($H84="ж",J84=12),VLOOKUP(K84,[2]Лист1!$AY$5:$BE$74,7),IF(AND($H84="ж",J84=13),VLOOKUP(K84,[2]Лист1!$BR$5:$BX$74,7)))))))))))</f>
        <v>14</v>
      </c>
      <c r="M84" s="122"/>
      <c r="N84" s="127">
        <f>IF(M84="",0,IF(AND($H84="м",$J84=10),VLOOKUP(M84,[2]Лист1!$E$5:$F$75,2),IF(AND($H84="м",$J84=11),VLOOKUP(M84,[2]Лист1!$Y$5:$Z$75,2),IF(AND($H84="м",$J84=12),VLOOKUP(M84,[2]Лист1!$AR$5:$AS$75,2),IF(AND($H84="м",$J84=13),VLOOKUP(M84,[2]Лист1!$BK$5:$BL$75,2),IF(AND($H84="ж",$J84=10),VLOOKUP(M84,[2]Лист1!$M$5:$N$75,2),IF(AND($H84="ж",$J84=11),VLOOKUP(M84,[2]Лист1!$AH$5:$AI$75,2),IF(AND($H84="ж",$J84=12),VLOOKUP(M84,[2]Лист1!$BA$5:$BB$75,2),IF(AND($H84="ж",$J84=13),VLOOKUP(M84,[2]Лист1!$BT$5:$BU$75,2))))))))))</f>
        <v>0</v>
      </c>
      <c r="O84" s="122"/>
      <c r="P84" s="127">
        <f>IF(O84="",0,IF(AND($H84="м",$J84=10),VLOOKUP(O84,[2]Лист1!$D$5:$I$74,6),IF(AND($H84="м",$J84=11),VLOOKUP(O84,[2]Лист1!$X$5:$AC$74,6),IF(AND($H84="м",$J84=12),VLOOKUP(O84,[2]Лист1!$AQ$5:$AV$74,6),IF(AND($H84="м",$J84=13),VLOOKUP(O84,[2]Лист1!$BO$5:$BBJ$74,6),IF(AND($H84="ж",$J84=10),VLOOKUP(O84,[2]Лист1!$M$5:$R$74,6),IF(AND($H84="ж",$J84=11),VLOOKUP(O84,[2]Лист1!$AG$5:$AL$74,6),IF(AND($H84="ж",$J84=12),VLOOKUP(O84,[2]Лист1!$AZ$5:$BE$74,6),IF(AND($H84="ж",$J84=13),VLOOKUP(O84,[2]Лист1!$BS$5:$BX$74,6))))))))))</f>
        <v>0</v>
      </c>
      <c r="Q84" s="122">
        <v>4</v>
      </c>
      <c r="R84" s="127">
        <f>IFERROR(IF(Q84="",0,IF(AND($H84="м",$J84=10),VLOOKUP(Q84,[2]Лист1!$G$5:$I$74,3),IF(AND($H84="м",$J84=11),VLOOKUP(Q84,[2]Лист1!$AA$5:$AC$74,3),IF(AND($H84="м",$J84=12),VLOOKUP(Q84,[2]Лист1!$AT$5:$AV$74,3),IF(AND($H84="м",$J84=13),VLOOKUP(Q84,[2]Лист1!$BM$5:$BBJ$74,3),IF(AND($H84="ж",$J84=10),VLOOKUP(Q84,[2]Лист1!$P$5:$R$74,3),IF(AND($H84="ж",$J84=11),VLOOKUP(Q84,[2]Лист1!$AJ$5:$AL$74,3),IF(AND($H84="ж",$J84=12),VLOOKUP(Q84,[2]Лист1!$BC$5:$BE$74,3),IF(AND($H84="ж",$J84=13),VLOOKUP(Q84,[2]Лист1!$BM$5:$BX$74,3)))))))))),0)</f>
        <v>11</v>
      </c>
      <c r="S84" s="122"/>
      <c r="T84" s="127">
        <f>IFERROR(IF(S84="",0,IF(AND($H84="м",$J84=10),VLOOKUP(S84,[2]Лист1!$H$5:$I$74,2),IF(AND($H84="м",$J84=11),VLOOKUP(S84,[2]Лист1!$AB$5:$AC$74,2),IF(AND($H84="м",$J84=12),VLOOKUP(S84,[2]Лист1!$AU$5:$AV$74,2),IF(AND($H84="м",$J84=13),VLOOKUP(S84,[2]Лист1!$BN$5:$BBJ$74,2),IF(AND($H84="ж",$J84=10),VLOOKUP(S84,[2]Лист1!$P$5:$R$74,3),IF(AND($H84="ж",$J84=11),VLOOKUP(S84,[2]Лист1!$AJ$5:$AL$74,3),IF(AND($H84="ж",$J84=12),VLOOKUP(S84,[2]Лист1!$BC$5:$BE$74,3),IF(AND($H84="ж",$J84=13),VLOOKUP(S84,[2]Лист1!$BM$5:$BX$74,3)))))))))),0)</f>
        <v>0</v>
      </c>
      <c r="U84" s="122"/>
      <c r="V84" s="127">
        <f>IFERROR(IF(U84="",0,IF(AND($H84="м",$J84=10),VLOOKUP(U84,[2]Лист1!$H$5:$I$74,2),IF(AND($H84="м",$J84=11),VLOOKUP(U84,[2]Лист1!$AB$5:$AC$74,2),IF(AND($H84="м",$J84=12),VLOOKUP(U84,[2]Лист1!$AU$5:$AV$74,2),IF(AND($H84="м",$J84=13),VLOOKUP(U84,[2]Лист1!$BN$5:$BBJ$74,2),IF(AND($H84="ж",$J84=10),VLOOKUP(U84,[2]Лист1!$Q$5:$R$74,2),IF(AND($H84="ж",$J84=11),VLOOKUP(U84,[2]Лист1!$AK$5:$AL$74,2),IF(AND($H84="ж",$J84=12),VLOOKUP(U84,[2]Лист1!$BD$5:$BE$74,2),IF(AND($H84="ж",$J84=13),VLOOKUP(U84,[2]Лист1!$BW$5:$BX$74,2)))))))))),0)</f>
        <v>0</v>
      </c>
      <c r="W84" s="122" t="s">
        <v>391</v>
      </c>
      <c r="X84" s="127">
        <v>0</v>
      </c>
      <c r="Y84" s="129">
        <v>0</v>
      </c>
      <c r="Z84" s="167"/>
      <c r="AB84" t="str">
        <f t="shared" si="7"/>
        <v>с</v>
      </c>
      <c r="AC84" t="str">
        <f t="shared" si="8"/>
        <v>шёл</v>
      </c>
      <c r="AD84" t="str">
        <f t="shared" si="9"/>
        <v>шё</v>
      </c>
      <c r="AE84" t="str">
        <f t="shared" si="10"/>
        <v>л</v>
      </c>
    </row>
    <row r="85" spans="1:31" ht="27.75" x14ac:dyDescent="0.3">
      <c r="A85" s="121"/>
      <c r="B85" s="108">
        <v>1</v>
      </c>
      <c r="C85" s="51" t="s">
        <v>63</v>
      </c>
      <c r="D85" s="121" t="s">
        <v>78</v>
      </c>
      <c r="E85" s="121" t="s">
        <v>79</v>
      </c>
      <c r="F85" s="121" t="s">
        <v>80</v>
      </c>
      <c r="G85" s="64" t="str">
        <f t="shared" si="12"/>
        <v>Вахрушев Артем</v>
      </c>
      <c r="H85" s="109" t="s">
        <v>16</v>
      </c>
      <c r="I85" s="134">
        <v>40723</v>
      </c>
      <c r="J85" s="109">
        <f t="shared" si="11"/>
        <v>11</v>
      </c>
      <c r="K85" s="121">
        <v>147</v>
      </c>
      <c r="L85" s="111">
        <f>IF(K85&lt;100,0,IF(K85="",0,IF(AND($H85="м",J85=10),VLOOKUP(K85,[2]Лист1!$C$5:$I$74,7),IF(AND($H85="м",J85=11),VLOOKUP(K85,[2]Лист1!$W$5:$AC$74,7),IF(AND($H85="м",J85=12),VLOOKUP(K85,[2]Лист1!$AP$5:$AV$74,7),IF(AND($H85="м",J85=13),VLOOKUP(K85,[2]Лист1!$BI$5:$BO$74,7),IF(AND($H85="ж",J85=10),VLOOKUP(K85,[2]Лист1!$L$5:$R$74,7),IF(AND($H85="ж",J85=11),VLOOKUP(K85,[2]Лист1!$AF$5:$AL$74,7),IF(AND($H85="ж",J85=12),VLOOKUP(K85,[2]Лист1!$AY$5:$BE$74,7),IF(AND($H85="ж",J85=13),VLOOKUP(K85,[2]Лист1!$BR$5:$BX$74,7)))))))))))</f>
        <v>13</v>
      </c>
      <c r="M85" s="121">
        <v>60</v>
      </c>
      <c r="N85" s="111">
        <f>IF(M85="",0,IF(AND($H85="м",$J85=10),VLOOKUP(M85,[2]Лист1!$E$5:$F$75,2),IF(AND($H85="м",$J85=11),VLOOKUP(M85,[2]Лист1!$Y$5:$Z$75,2),IF(AND($H85="м",$J85=12),VLOOKUP(M85,[2]Лист1!$AR$5:$AS$75,2),IF(AND($H85="м",$J85=13),VLOOKUP(M85,[2]Лист1!$BK$5:$BL$75,2),IF(AND($H85="ж",$J85=10),VLOOKUP(M85,[2]Лист1!$M$5:$N$75,2),IF(AND($H85="ж",$J85=11),VLOOKUP(M85,[2]Лист1!$AH$5:$AI$75,2),IF(AND($H85="ж",$J85=12),VLOOKUP(M85,[2]Лист1!$BA$5:$BB$75,2),IF(AND($H85="ж",$J85=13),VLOOKUP(M85,[2]Лист1!$BT$5:$BU$75,2))))))))))</f>
        <v>23</v>
      </c>
      <c r="O85" s="121">
        <v>33</v>
      </c>
      <c r="P85" s="111">
        <f>IF(O85="",0,IF(AND($H85="м",$J85=10),VLOOKUP(O85,[2]Лист1!$D$5:$I$74,6),IF(AND($H85="м",$J85=11),VLOOKUP(O85,[2]Лист1!$X$5:$AC$74,6),IF(AND($H85="м",$J85=12),VLOOKUP(O85,[2]Лист1!$AQ$5:$AV$74,6),IF(AND($H85="м",$J85=13),VLOOKUP(O85,[2]Лист1!$BO$5:$BBJ$74,6),IF(AND($H85="ж",$J85=10),VLOOKUP(O85,[2]Лист1!$M$5:$R$74,6),IF(AND($H85="ж",$J85=11),VLOOKUP(O85,[2]Лист1!$AG$5:$AL$74,6),IF(AND($H85="ж",$J85=12),VLOOKUP(O85,[2]Лист1!$AZ$5:$BE$74,6),IF(AND($H85="ж",$J85=13),VLOOKUP(O85,[2]Лист1!$BS$5:$BX$74,6))))))))))</f>
        <v>56</v>
      </c>
      <c r="Q85" s="121">
        <v>4</v>
      </c>
      <c r="R85" s="111">
        <f>IFERROR(IF(Q85="",0,IF(AND($H85="м",$J85=10),VLOOKUP(Q85,[2]Лист1!$G$5:$I$74,3),IF(AND($H85="м",$J85=11),VLOOKUP(Q85,[2]Лист1!$AA$5:$AC$74,3),IF(AND($H85="м",$J85=12),VLOOKUP(Q85,[2]Лист1!$AT$5:$AV$74,3),IF(AND($H85="м",$J85=13),VLOOKUP(Q85,[2]Лист1!$BM$5:$BBJ$74,3),IF(AND($H85="ж",$J85=10),VLOOKUP(Q85,[2]Лист1!$P$5:$R$74,3),IF(AND($H85="ж",$J85=11),VLOOKUP(Q85,[2]Лист1!$AJ$5:$AL$74,3),IF(AND($H85="ж",$J85=12),VLOOKUP(Q85,[2]Лист1!$BC$5:$BE$74,3),IF(AND($H85="ж",$J85=13),VLOOKUP(Q85,[2]Лист1!$BM$5:$BX$74,3)))))))))),0)</f>
        <v>21</v>
      </c>
      <c r="S85" s="121">
        <v>7</v>
      </c>
      <c r="T85" s="111">
        <f>IFERROR(IF(S85="",0,IF(AND($H85="м",$J85=10),VLOOKUP(S85,[2]Лист1!$H$5:$I$74,2),IF(AND($H85="м",$J85=11),VLOOKUP(S85,[2]Лист1!$AB$5:$AC$74,2),IF(AND($H85="м",$J85=12),VLOOKUP(S85,[2]Лист1!$AU$5:$AV$74,2),IF(AND($H85="м",$J85=13),VLOOKUP(S85,[2]Лист1!$BN$5:$BBJ$74,2),IF(AND($H85="ж",$J85=10),VLOOKUP(S85,[2]Лист1!$P$5:$R$74,3),IF(AND($H85="ж",$J85=11),VLOOKUP(S85,[2]Лист1!$AJ$5:$AL$74,3),IF(AND($H85="ж",$J85=12),VLOOKUP(S85,[2]Лист1!$BC$5:$BE$74,3),IF(AND($H85="ж",$J85=13),VLOOKUP(S85,[2]Лист1!$BM$5:$BX$74,3)))))))))),0)</f>
        <v>38</v>
      </c>
      <c r="U85" s="121"/>
      <c r="V85" s="111">
        <f>IFERROR(IF(U85="",0,IF(AND($H85="м",$J85=10),VLOOKUP(U85,[2]Лист1!$H$5:$I$74,2),IF(AND($H85="м",$J85=11),VLOOKUP(U85,[2]Лист1!$AB$5:$AC$74,2),IF(AND($H85="м",$J85=12),VLOOKUP(U85,[2]Лист1!$AU$5:$AV$74,2),IF(AND($H85="м",$J85=13),VLOOKUP(U85,[2]Лист1!$BN$5:$BBJ$74,2),IF(AND($H85="ж",$J85=10),VLOOKUP(U85,[2]Лист1!$Q$5:$R$74,2),IF(AND($H85="ж",$J85=11),VLOOKUP(U85,[2]Лист1!$AK$5:$AL$74,2),IF(AND($H85="ж",$J85=12),VLOOKUP(U85,[2]Лист1!$BD$5:$BE$74,2),IF(AND($H85="ж",$J85=13),VLOOKUP(U85,[2]Лист1!$BW$5:$BX$74,2)))))))))),0)</f>
        <v>0</v>
      </c>
      <c r="W85" s="121">
        <v>4447</v>
      </c>
      <c r="X85" s="111">
        <f>IFERROR(IF(W85="",0,IF(AND($H85="м",$J85=10),VLOOKUP(W85,[2]Лист1!$A$5:$B$75,2,FALSE),IF(AND($H85="м",$J85=11),VLOOKUP(W85,[2]Лист1!$U$5:$V$75,2,FALSE),IF(AND($H85="м",$J85=12),VLOOKUP(W85,[2]Лист1!$AN$5:$AO$75,2,FALSE),IF(AND($H85="м",$J85=13),VLOOKUP(W85,[2]Лист1!$BG$5:$BH$75,2,FALSE),IF(AND($H85="ж",$J85=10),VLOOKUP(W85,[2]Лист1!$J$5:$K$75,2,FALSE),IF(AND($H85="ж",$J85=11),VLOOKUP(W85,[2]Лист1!$AD$5:$AE$75,2,FALSE),IF(AND($H85="ж",$J85=12),VLOOKUP(W85,[2]Лист1!$AW$5:$AX$75,2,FALSE),IF(AND($H85="ж",$J85=13),VLOOKUP(W85,[2]Лист1!$BP$5:$BQ$75,2,FALSE)))))))))),IF(W85="",0,IF(AND($H85="м",$J85=10),VLOOKUP(W85,[2]Лист1!$A$5:$B$75,2),IF(AND($H85="м",$J85=11),VLOOKUP(W85,[2]Лист1!$U$5:$V$75,2),IF(AND($H85="м",$J85=12),VLOOKUP(W85,[2]Лист1!$AN$5:$AO$75,2),IF(AND($H85="м",$J85=13),VLOOKUP(W85,[2]Лист1!$BG$5:$BH$75,2),IF(AND($H85="ж",$J85=10),VLOOKUP(W85,[2]Лист1!$J$5:$K$75,2),IF(AND($H85="ж",$J85=11),VLOOKUP(W85,[2]Лист1!$AD$5:$AE$75,2),IF(AND($H85="ж",$J85=12),VLOOKUP(W85,[2]Лист1!$AW$5:$AX$75,2),IF(AND($H85="ж",$J85=13),VLOOKUP(W85,[2]Лист1!$BP$5:$BQ$75,2))))))))))-1)</f>
        <v>28</v>
      </c>
      <c r="Y85" s="110">
        <f t="shared" si="13"/>
        <v>179</v>
      </c>
      <c r="Z85" s="168">
        <f>SUM(LARGE(Y85:Y92,{1,2,3,4,5,6,7}))</f>
        <v>783</v>
      </c>
    </row>
    <row r="86" spans="1:31" ht="27.75" x14ac:dyDescent="0.3">
      <c r="A86" s="121"/>
      <c r="B86" s="112">
        <v>2</v>
      </c>
      <c r="C86" s="52" t="s">
        <v>64</v>
      </c>
      <c r="D86" s="121" t="s">
        <v>81</v>
      </c>
      <c r="E86" s="121" t="s">
        <v>79</v>
      </c>
      <c r="F86" s="121" t="s">
        <v>82</v>
      </c>
      <c r="G86" s="64" t="str">
        <f t="shared" si="12"/>
        <v>Котляров Артем</v>
      </c>
      <c r="H86" s="109" t="s">
        <v>16</v>
      </c>
      <c r="I86" s="134">
        <v>40571</v>
      </c>
      <c r="J86" s="109">
        <f t="shared" si="11"/>
        <v>12</v>
      </c>
      <c r="K86" s="121">
        <v>165</v>
      </c>
      <c r="L86" s="111">
        <f>IF(K86&lt;100,0,IF(K86="",0,IF(AND($H86="м",J86=10),VLOOKUP(K86,[2]Лист1!$C$5:$I$74,7),IF(AND($H86="м",J86=11),VLOOKUP(K86,[2]Лист1!$W$5:$AC$74,7),IF(AND($H86="м",J86=12),VLOOKUP(K86,[2]Лист1!$AP$5:$AV$74,7),IF(AND($H86="м",J86=13),VLOOKUP(K86,[2]Лист1!$BI$5:$BO$74,7),IF(AND($H86="ж",J86=10),VLOOKUP(K86,[2]Лист1!$L$5:$R$74,7),IF(AND($H86="ж",J86=11),VLOOKUP(K86,[2]Лист1!$AF$5:$AL$74,7),IF(AND($H86="ж",J86=12),VLOOKUP(K86,[2]Лист1!$AY$5:$BE$74,7),IF(AND($H86="ж",J86=13),VLOOKUP(K86,[2]Лист1!$BR$5:$BX$74,7)))))))))))</f>
        <v>17</v>
      </c>
      <c r="M86" s="121">
        <v>51</v>
      </c>
      <c r="N86" s="111">
        <f>IF(M86="",0,IF(AND($H86="м",$J86=10),VLOOKUP(M86,[2]Лист1!$E$5:$F$75,2),IF(AND($H86="м",$J86=11),VLOOKUP(M86,[2]Лист1!$Y$5:$Z$75,2),IF(AND($H86="м",$J86=12),VLOOKUP(M86,[2]Лист1!$AR$5:$AS$75,2),IF(AND($H86="м",$J86=13),VLOOKUP(M86,[2]Лист1!$BK$5:$BL$75,2),IF(AND($H86="ж",$J86=10),VLOOKUP(M86,[2]Лист1!$M$5:$N$75,2),IF(AND($H86="ж",$J86=11),VLOOKUP(M86,[2]Лист1!$AH$5:$AI$75,2),IF(AND($H86="ж",$J86=12),VLOOKUP(M86,[2]Лист1!$BA$5:$BB$75,2),IF(AND($H86="ж",$J86=13),VLOOKUP(M86,[2]Лист1!$BT$5:$BU$75,2))))))))))</f>
        <v>50</v>
      </c>
      <c r="O86" s="121">
        <v>32</v>
      </c>
      <c r="P86" s="111">
        <f>IF(O86="",0,IF(AND($H86="м",$J86=10),VLOOKUP(O86,[2]Лист1!$D$5:$I$74,6),IF(AND($H86="м",$J86=11),VLOOKUP(O86,[2]Лист1!$X$5:$AC$74,6),IF(AND($H86="м",$J86=12),VLOOKUP(O86,[2]Лист1!$AQ$5:$AV$74,6),IF(AND($H86="м",$J86=13),VLOOKUP(O86,[2]Лист1!$BO$5:$BBJ$74,6),IF(AND($H86="ж",$J86=10),VLOOKUP(O86,[2]Лист1!$M$5:$R$74,6),IF(AND($H86="ж",$J86=11),VLOOKUP(O86,[2]Лист1!$AG$5:$AL$74,6),IF(AND($H86="ж",$J86=12),VLOOKUP(O86,[2]Лист1!$AZ$5:$BE$74,6),IF(AND($H86="ж",$J86=13),VLOOKUP(O86,[2]Лист1!$BS$5:$BX$74,6))))))))))</f>
        <v>50</v>
      </c>
      <c r="Q86" s="121">
        <v>-2</v>
      </c>
      <c r="R86" s="111">
        <f>IFERROR(IF(Q86="",0,IF(AND($H86="м",$J86=10),VLOOKUP(Q86,[2]Лист1!$G$5:$I$74,3),IF(AND($H86="м",$J86=11),VLOOKUP(Q86,[2]Лист1!$AA$5:$AC$74,3),IF(AND($H86="м",$J86=12),VLOOKUP(Q86,[2]Лист1!$AT$5:$AV$74,3),IF(AND($H86="м",$J86=13),VLOOKUP(Q86,[2]Лист1!$BM$5:$BBJ$74,3),IF(AND($H86="ж",$J86=10),VLOOKUP(Q86,[2]Лист1!$P$5:$R$74,3),IF(AND($H86="ж",$J86=11),VLOOKUP(Q86,[2]Лист1!$AJ$5:$AL$74,3),IF(AND($H86="ж",$J86=12),VLOOKUP(Q86,[2]Лист1!$BC$5:$BE$74,3),IF(AND($H86="ж",$J86=13),VLOOKUP(Q86,[2]Лист1!$BM$5:$BX$74,3)))))))))),0)</f>
        <v>6</v>
      </c>
      <c r="S86" s="121"/>
      <c r="T86" s="111">
        <f>IFERROR(IF(S86="",0,IF(AND($H86="м",$J86=10),VLOOKUP(S86,[2]Лист1!$H$5:$I$74,2),IF(AND($H86="м",$J86=11),VLOOKUP(S86,[2]Лист1!$AB$5:$AC$74,2),IF(AND($H86="м",$J86=12),VLOOKUP(S86,[2]Лист1!$AU$5:$AV$74,2),IF(AND($H86="м",$J86=13),VLOOKUP(S86,[2]Лист1!$BN$5:$BBJ$74,2),IF(AND($H86="ж",$J86=10),VLOOKUP(S86,[2]Лист1!$P$5:$R$74,3),IF(AND($H86="ж",$J86=11),VLOOKUP(S86,[2]Лист1!$AJ$5:$AL$74,3),IF(AND($H86="ж",$J86=12),VLOOKUP(S86,[2]Лист1!$BC$5:$BE$74,3),IF(AND($H86="ж",$J86=13),VLOOKUP(S86,[2]Лист1!$BM$5:$BX$74,3)))))))))),0)</f>
        <v>0</v>
      </c>
      <c r="U86" s="121"/>
      <c r="V86" s="111">
        <f>IFERROR(IF(U86="",0,IF(AND($H86="м",$J86=10),VLOOKUP(U86,[2]Лист1!$H$5:$I$74,2),IF(AND($H86="м",$J86=11),VLOOKUP(U86,[2]Лист1!$AB$5:$AC$74,2),IF(AND($H86="м",$J86=12),VLOOKUP(U86,[2]Лист1!$AU$5:$AV$74,2),IF(AND($H86="м",$J86=13),VLOOKUP(U86,[2]Лист1!$BN$5:$BBJ$74,2),IF(AND($H86="ж",$J86=10),VLOOKUP(U86,[2]Лист1!$Q$5:$R$74,2),IF(AND($H86="ж",$J86=11),VLOOKUP(U86,[2]Лист1!$AK$5:$AL$74,2),IF(AND($H86="ж",$J86=12),VLOOKUP(U86,[2]Лист1!$BD$5:$BE$74,2),IF(AND($H86="ж",$J86=13),VLOOKUP(U86,[2]Лист1!$BW$5:$BX$74,2)))))))))),0)</f>
        <v>0</v>
      </c>
      <c r="W86" s="121">
        <v>4260</v>
      </c>
      <c r="X86" s="111">
        <f>IFERROR(IF(W86="",0,IF(AND($H86="м",$J86=10),VLOOKUP(W86,[2]Лист1!$A$5:$B$75,2,FALSE),IF(AND($H86="м",$J86=11),VLOOKUP(W86,[2]Лист1!$U$5:$V$75,2,FALSE),IF(AND($H86="м",$J86=12),VLOOKUP(W86,[2]Лист1!$AN$5:$AO$75,2,FALSE),IF(AND($H86="м",$J86=13),VLOOKUP(W86,[2]Лист1!$BG$5:$BH$75,2,FALSE),IF(AND($H86="ж",$J86=10),VLOOKUP(W86,[2]Лист1!$J$5:$K$75,2,FALSE),IF(AND($H86="ж",$J86=11),VLOOKUP(W86,[2]Лист1!$AD$5:$AE$75,2,FALSE),IF(AND($H86="ж",$J86=12),VLOOKUP(W86,[2]Лист1!$AW$5:$AX$75,2,FALSE),IF(AND($H86="ж",$J86=13),VLOOKUP(W86,[2]Лист1!$BP$5:$BQ$75,2,FALSE)))))))))),IF(W86="",0,IF(AND($H86="м",$J86=10),VLOOKUP(W86,[2]Лист1!$A$5:$B$75,2),IF(AND($H86="м",$J86=11),VLOOKUP(W86,[2]Лист1!$U$5:$V$75,2),IF(AND($H86="м",$J86=12),VLOOKUP(W86,[2]Лист1!$AN$5:$AO$75,2),IF(AND($H86="м",$J86=13),VLOOKUP(W86,[2]Лист1!$BG$5:$BH$75,2),IF(AND($H86="ж",$J86=10),VLOOKUP(W86,[2]Лист1!$J$5:$K$75,2),IF(AND($H86="ж",$J86=11),VLOOKUP(W86,[2]Лист1!$AD$5:$AE$75,2),IF(AND($H86="ж",$J86=12),VLOOKUP(W86,[2]Лист1!$AW$5:$AX$75,2),IF(AND($H86="ж",$J86=13),VLOOKUP(W86,[2]Лист1!$BP$5:$BQ$75,2))))))))))-1)</f>
        <v>28</v>
      </c>
      <c r="Y86" s="110">
        <f t="shared" si="13"/>
        <v>151</v>
      </c>
      <c r="Z86" s="169"/>
    </row>
    <row r="87" spans="1:31" ht="27.75" x14ac:dyDescent="0.3">
      <c r="A87" s="121"/>
      <c r="B87" s="112">
        <v>3</v>
      </c>
      <c r="C87" s="52" t="s">
        <v>72</v>
      </c>
      <c r="D87" s="121" t="s">
        <v>99</v>
      </c>
      <c r="E87" s="121" t="s">
        <v>100</v>
      </c>
      <c r="F87" s="121" t="s">
        <v>51</v>
      </c>
      <c r="G87" s="64" t="str">
        <f t="shared" si="12"/>
        <v>Лебедев Дмитрий</v>
      </c>
      <c r="H87" s="109" t="s">
        <v>16</v>
      </c>
      <c r="I87" s="134">
        <v>40636</v>
      </c>
      <c r="J87" s="109">
        <f t="shared" si="11"/>
        <v>12</v>
      </c>
      <c r="K87" s="121">
        <v>134</v>
      </c>
      <c r="L87" s="111">
        <f>IF(K87&lt;100,0,IF(K87="",0,IF(AND($H87="м",J87=10),VLOOKUP(K87,[2]Лист1!$C$5:$I$74,7),IF(AND($H87="м",J87=11),VLOOKUP(K87,[2]Лист1!$W$5:$AC$74,7),IF(AND($H87="м",J87=12),VLOOKUP(K87,[2]Лист1!$AP$5:$AV$74,7),IF(AND($H87="м",J87=13),VLOOKUP(K87,[2]Лист1!$BI$5:$BO$74,7),IF(AND($H87="ж",J87=10),VLOOKUP(K87,[2]Лист1!$L$5:$R$74,7),IF(AND($H87="ж",J87=11),VLOOKUP(K87,[2]Лист1!$AF$5:$AL$74,7),IF(AND($H87="ж",J87=12),VLOOKUP(K87,[2]Лист1!$AY$5:$BE$74,7),IF(AND($H87="ж",J87=13),VLOOKUP(K87,[2]Лист1!$BR$5:$BX$74,7)))))))))))</f>
        <v>6</v>
      </c>
      <c r="M87" s="121">
        <v>64</v>
      </c>
      <c r="N87" s="111">
        <f>IF(M87="",0,IF(AND($H87="м",$J87=10),VLOOKUP(M87,[2]Лист1!$E$5:$F$75,2),IF(AND($H87="м",$J87=11),VLOOKUP(M87,[2]Лист1!$Y$5:$Z$75,2),IF(AND($H87="м",$J87=12),VLOOKUP(M87,[2]Лист1!$AR$5:$AS$75,2),IF(AND($H87="м",$J87=13),VLOOKUP(M87,[2]Лист1!$BK$5:$BL$75,2),IF(AND($H87="ж",$J87=10),VLOOKUP(M87,[2]Лист1!$M$5:$N$75,2),IF(AND($H87="ж",$J87=11),VLOOKUP(M87,[2]Лист1!$AH$5:$AI$75,2),IF(AND($H87="ж",$J87=12),VLOOKUP(M87,[2]Лист1!$BA$5:$BB$75,2),IF(AND($H87="ж",$J87=13),VLOOKUP(M87,[2]Лист1!$BT$5:$BU$75,2))))))))))</f>
        <v>5</v>
      </c>
      <c r="O87" s="121">
        <v>23</v>
      </c>
      <c r="P87" s="111">
        <f>IF(O87="",0,IF(AND($H87="м",$J87=10),VLOOKUP(O87,[2]Лист1!$D$5:$I$74,6),IF(AND($H87="м",$J87=11),VLOOKUP(O87,[2]Лист1!$X$5:$AC$74,6),IF(AND($H87="м",$J87=12),VLOOKUP(O87,[2]Лист1!$AQ$5:$AV$74,6),IF(AND($H87="м",$J87=13),VLOOKUP(O87,[2]Лист1!$BO$5:$BBJ$74,6),IF(AND($H87="ж",$J87=10),VLOOKUP(O87,[2]Лист1!$M$5:$R$74,6),IF(AND($H87="ж",$J87=11),VLOOKUP(O87,[2]Лист1!$AG$5:$AL$74,6),IF(AND($H87="ж",$J87=12),VLOOKUP(O87,[2]Лист1!$AZ$5:$BE$74,6),IF(AND($H87="ж",$J87=13),VLOOKUP(O87,[2]Лист1!$BS$5:$BX$74,6))))))))))</f>
        <v>30</v>
      </c>
      <c r="Q87" s="121">
        <v>6</v>
      </c>
      <c r="R87" s="111">
        <f>IFERROR(IF(Q87="",0,IF(AND($H87="м",$J87=10),VLOOKUP(Q87,[2]Лист1!$G$5:$I$74,3),IF(AND($H87="м",$J87=11),VLOOKUP(Q87,[2]Лист1!$AA$5:$AC$74,3),IF(AND($H87="м",$J87=12),VLOOKUP(Q87,[2]Лист1!$AT$5:$AV$74,3),IF(AND($H87="м",$J87=13),VLOOKUP(Q87,[2]Лист1!$BM$5:$BBJ$74,3),IF(AND($H87="ж",$J87=10),VLOOKUP(Q87,[2]Лист1!$P$5:$R$74,3),IF(AND($H87="ж",$J87=11),VLOOKUP(Q87,[2]Лист1!$AJ$5:$AL$74,3),IF(AND($H87="ж",$J87=12),VLOOKUP(Q87,[2]Лист1!$BC$5:$BE$74,3),IF(AND($H87="ж",$J87=13),VLOOKUP(Q87,[2]Лист1!$BM$5:$BX$74,3)))))))))),0)</f>
        <v>22</v>
      </c>
      <c r="S87" s="121"/>
      <c r="T87" s="111">
        <f>IFERROR(IF(S87="",0,IF(AND($H87="м",$J87=10),VLOOKUP(S87,[2]Лист1!$H$5:$I$74,2),IF(AND($H87="м",$J87=11),VLOOKUP(S87,[2]Лист1!$AB$5:$AC$74,2),IF(AND($H87="м",$J87=12),VLOOKUP(S87,[2]Лист1!$AU$5:$AV$74,2),IF(AND($H87="м",$J87=13),VLOOKUP(S87,[2]Лист1!$BN$5:$BBJ$74,2),IF(AND($H87="ж",$J87=10),VLOOKUP(S87,[2]Лист1!$P$5:$R$74,3),IF(AND($H87="ж",$J87=11),VLOOKUP(S87,[2]Лист1!$AJ$5:$AL$74,3),IF(AND($H87="ж",$J87=12),VLOOKUP(S87,[2]Лист1!$BC$5:$BE$74,3),IF(AND($H87="ж",$J87=13),VLOOKUP(S87,[2]Лист1!$BM$5:$BX$74,3)))))))))),0)</f>
        <v>0</v>
      </c>
      <c r="U87" s="121"/>
      <c r="V87" s="111">
        <f>IFERROR(IF(U87="",0,IF(AND($H87="м",$J87=10),VLOOKUP(U87,[2]Лист1!$H$5:$I$74,2),IF(AND($H87="м",$J87=11),VLOOKUP(U87,[2]Лист1!$AB$5:$AC$74,2),IF(AND($H87="м",$J87=12),VLOOKUP(U87,[2]Лист1!$AU$5:$AV$74,2),IF(AND($H87="м",$J87=13),VLOOKUP(U87,[2]Лист1!$BN$5:$BBJ$74,2),IF(AND($H87="ж",$J87=10),VLOOKUP(U87,[2]Лист1!$Q$5:$R$74,2),IF(AND($H87="ж",$J87=11),VLOOKUP(U87,[2]Лист1!$AK$5:$AL$74,2),IF(AND($H87="ж",$J87=12),VLOOKUP(U87,[2]Лист1!$BD$5:$BE$74,2),IF(AND($H87="ж",$J87=13),VLOOKUP(U87,[2]Лист1!$BW$5:$BX$74,2)))))))))),0)</f>
        <v>0</v>
      </c>
      <c r="W87" s="121">
        <v>5308</v>
      </c>
      <c r="X87" s="111">
        <f>IFERROR(IF(W87="",0,IF(AND($H87="м",$J87=10),VLOOKUP(W87,[2]Лист1!$A$5:$B$75,2,FALSE),IF(AND($H87="м",$J87=11),VLOOKUP(W87,[2]Лист1!$U$5:$V$75,2,FALSE),IF(AND($H87="м",$J87=12),VLOOKUP(W87,[2]Лист1!$AN$5:$AO$75,2,FALSE),IF(AND($H87="м",$J87=13),VLOOKUP(W87,[2]Лист1!$BG$5:$BH$75,2,FALSE),IF(AND($H87="ж",$J87=10),VLOOKUP(W87,[2]Лист1!$J$5:$K$75,2,FALSE),IF(AND($H87="ж",$J87=11),VLOOKUP(W87,[2]Лист1!$AD$5:$AE$75,2,FALSE),IF(AND($H87="ж",$J87=12),VLOOKUP(W87,[2]Лист1!$AW$5:$AX$75,2,FALSE),IF(AND($H87="ж",$J87=13),VLOOKUP(W87,[2]Лист1!$BP$5:$BQ$75,2,FALSE)))))))))),IF(W87="",0,IF(AND($H87="м",$J87=10),VLOOKUP(W87,[2]Лист1!$A$5:$B$75,2),IF(AND($H87="м",$J87=11),VLOOKUP(W87,[2]Лист1!$U$5:$V$75,2),IF(AND($H87="м",$J87=12),VLOOKUP(W87,[2]Лист1!$AN$5:$AO$75,2),IF(AND($H87="м",$J87=13),VLOOKUP(W87,[2]Лист1!$BG$5:$BH$75,2),IF(AND($H87="ж",$J87=10),VLOOKUP(W87,[2]Лист1!$J$5:$K$75,2),IF(AND($H87="ж",$J87=11),VLOOKUP(W87,[2]Лист1!$AD$5:$AE$75,2),IF(AND($H87="ж",$J87=12),VLOOKUP(W87,[2]Лист1!$AW$5:$AX$75,2),IF(AND($H87="ж",$J87=13),VLOOKUP(W87,[2]Лист1!$BP$5:$BQ$75,2))))))))))-1)</f>
        <v>9</v>
      </c>
      <c r="Y87" s="110">
        <f t="shared" si="13"/>
        <v>72</v>
      </c>
      <c r="Z87" s="169"/>
    </row>
    <row r="88" spans="1:31" ht="27.75" x14ac:dyDescent="0.3">
      <c r="A88" s="121"/>
      <c r="B88" s="108">
        <v>4</v>
      </c>
      <c r="C88" s="52" t="s">
        <v>73</v>
      </c>
      <c r="D88" s="121" t="s">
        <v>101</v>
      </c>
      <c r="E88" s="121" t="s">
        <v>102</v>
      </c>
      <c r="F88" s="121" t="s">
        <v>103</v>
      </c>
      <c r="G88" s="64" t="str">
        <f t="shared" si="12"/>
        <v>Мамедов Али</v>
      </c>
      <c r="H88" s="109" t="s">
        <v>16</v>
      </c>
      <c r="I88" s="134">
        <v>40721</v>
      </c>
      <c r="J88" s="109">
        <f t="shared" si="11"/>
        <v>11</v>
      </c>
      <c r="K88" s="121"/>
      <c r="L88" s="111">
        <f>IF(K88&lt;100,0,IF(K88="",0,IF(AND($H88="м",J88=10),VLOOKUP(K88,[2]Лист1!$C$5:$I$74,7),IF(AND($H88="м",J88=11),VLOOKUP(K88,[2]Лист1!$W$5:$AC$74,7),IF(AND($H88="м",J88=12),VLOOKUP(K88,[2]Лист1!$AP$5:$AV$74,7),IF(AND($H88="м",J88=13),VLOOKUP(K88,[2]Лист1!$BI$5:$BO$74,7),IF(AND($H88="ж",J88=10),VLOOKUP(K88,[2]Лист1!$L$5:$R$74,7),IF(AND($H88="ж",J88=11),VLOOKUP(K88,[2]Лист1!$AF$5:$AL$74,7),IF(AND($H88="ж",J88=12),VLOOKUP(K88,[2]Лист1!$AY$5:$BE$74,7),IF(AND($H88="ж",J88=13),VLOOKUP(K88,[2]Лист1!$BR$5:$BX$74,7)))))))))))</f>
        <v>0</v>
      </c>
      <c r="M88" s="121"/>
      <c r="N88" s="111">
        <f>IF(M88="",0,IF(AND($H88="м",$J88=10),VLOOKUP(M88,[2]Лист1!$E$5:$F$75,2),IF(AND($H88="м",$J88=11),VLOOKUP(M88,[2]Лист1!$Y$5:$Z$75,2),IF(AND($H88="м",$J88=12),VLOOKUP(M88,[2]Лист1!$AR$5:$AS$75,2),IF(AND($H88="м",$J88=13),VLOOKUP(M88,[2]Лист1!$BK$5:$BL$75,2),IF(AND($H88="ж",$J88=10),VLOOKUP(M88,[2]Лист1!$M$5:$N$75,2),IF(AND($H88="ж",$J88=11),VLOOKUP(M88,[2]Лист1!$AH$5:$AI$75,2),IF(AND($H88="ж",$J88=12),VLOOKUP(M88,[2]Лист1!$BA$5:$BB$75,2),IF(AND($H88="ж",$J88=13),VLOOKUP(M88,[2]Лист1!$BT$5:$BU$75,2))))))))))</f>
        <v>0</v>
      </c>
      <c r="O88" s="121"/>
      <c r="P88" s="111">
        <f>IF(O88="",0,IF(AND($H88="м",$J88=10),VLOOKUP(O88,[2]Лист1!$D$5:$I$74,6),IF(AND($H88="м",$J88=11),VLOOKUP(O88,[2]Лист1!$X$5:$AC$74,6),IF(AND($H88="м",$J88=12),VLOOKUP(O88,[2]Лист1!$AQ$5:$AV$74,6),IF(AND($H88="м",$J88=13),VLOOKUP(O88,[2]Лист1!$BO$5:$BBJ$74,6),IF(AND($H88="ж",$J88=10),VLOOKUP(O88,[2]Лист1!$M$5:$R$74,6),IF(AND($H88="ж",$J88=11),VLOOKUP(O88,[2]Лист1!$AG$5:$AL$74,6),IF(AND($H88="ж",$J88=12),VLOOKUP(O88,[2]Лист1!$AZ$5:$BE$74,6),IF(AND($H88="ж",$J88=13),VLOOKUP(O88,[2]Лист1!$BS$5:$BX$74,6))))))))))</f>
        <v>0</v>
      </c>
      <c r="Q88" s="121"/>
      <c r="R88" s="111">
        <f>IFERROR(IF(Q88="",0,IF(AND($H88="м",$J88=10),VLOOKUP(Q88,[2]Лист1!$G$5:$I$74,3),IF(AND($H88="м",$J88=11),VLOOKUP(Q88,[2]Лист1!$AA$5:$AC$74,3),IF(AND($H88="м",$J88=12),VLOOKUP(Q88,[2]Лист1!$AT$5:$AV$74,3),IF(AND($H88="м",$J88=13),VLOOKUP(Q88,[2]Лист1!$BM$5:$BBJ$74,3),IF(AND($H88="ж",$J88=10),VLOOKUP(Q88,[2]Лист1!$P$5:$R$74,3),IF(AND($H88="ж",$J88=11),VLOOKUP(Q88,[2]Лист1!$AJ$5:$AL$74,3),IF(AND($H88="ж",$J88=12),VLOOKUP(Q88,[2]Лист1!$BC$5:$BE$74,3),IF(AND($H88="ж",$J88=13),VLOOKUP(Q88,[2]Лист1!$BM$5:$BX$74,3)))))))))),0)</f>
        <v>0</v>
      </c>
      <c r="S88" s="121"/>
      <c r="T88" s="111">
        <f>IFERROR(IF(S88="",0,IF(AND($H88="м",$J88=10),VLOOKUP(S88,[2]Лист1!$H$5:$I$74,2),IF(AND($H88="м",$J88=11),VLOOKUP(S88,[2]Лист1!$AB$5:$AC$74,2),IF(AND($H88="м",$J88=12),VLOOKUP(S88,[2]Лист1!$AU$5:$AV$74,2),IF(AND($H88="м",$J88=13),VLOOKUP(S88,[2]Лист1!$BN$5:$BBJ$74,2),IF(AND($H88="ж",$J88=10),VLOOKUP(S88,[2]Лист1!$P$5:$R$74,3),IF(AND($H88="ж",$J88=11),VLOOKUP(S88,[2]Лист1!$AJ$5:$AL$74,3),IF(AND($H88="ж",$J88=12),VLOOKUP(S88,[2]Лист1!$BC$5:$BE$74,3),IF(AND($H88="ж",$J88=13),VLOOKUP(S88,[2]Лист1!$BM$5:$BX$74,3)))))))))),0)</f>
        <v>0</v>
      </c>
      <c r="U88" s="121"/>
      <c r="V88" s="111">
        <f>IFERROR(IF(U88="",0,IF(AND($H88="м",$J88=10),VLOOKUP(U88,[2]Лист1!$H$5:$I$74,2),IF(AND($H88="м",$J88=11),VLOOKUP(U88,[2]Лист1!$AB$5:$AC$74,2),IF(AND($H88="м",$J88=12),VLOOKUP(U88,[2]Лист1!$AU$5:$AV$74,2),IF(AND($H88="м",$J88=13),VLOOKUP(U88,[2]Лист1!$BN$5:$BBJ$74,2),IF(AND($H88="ж",$J88=10),VLOOKUP(U88,[2]Лист1!$Q$5:$R$74,2),IF(AND($H88="ж",$J88=11),VLOOKUP(U88,[2]Лист1!$AK$5:$AL$74,2),IF(AND($H88="ж",$J88=12),VLOOKUP(U88,[2]Лист1!$BD$5:$BE$74,2),IF(AND($H88="ж",$J88=13),VLOOKUP(U88,[2]Лист1!$BW$5:$BX$74,2)))))))))),0)</f>
        <v>0</v>
      </c>
      <c r="W88" s="121" t="s">
        <v>397</v>
      </c>
      <c r="X88" s="111">
        <v>0</v>
      </c>
      <c r="Y88" s="110">
        <f t="shared" si="13"/>
        <v>0</v>
      </c>
      <c r="Z88" s="169"/>
    </row>
    <row r="89" spans="1:31" ht="27.75" x14ac:dyDescent="0.3">
      <c r="A89" s="121"/>
      <c r="B89" s="112">
        <v>5</v>
      </c>
      <c r="C89" s="52" t="s">
        <v>65</v>
      </c>
      <c r="D89" s="121" t="s">
        <v>84</v>
      </c>
      <c r="E89" s="121" t="s">
        <v>85</v>
      </c>
      <c r="F89" s="121" t="s">
        <v>52</v>
      </c>
      <c r="G89" s="64" t="str">
        <f t="shared" si="12"/>
        <v>Немчин Денис</v>
      </c>
      <c r="H89" s="109" t="s">
        <v>16</v>
      </c>
      <c r="I89" s="134">
        <v>40620</v>
      </c>
      <c r="J89" s="109">
        <f t="shared" si="11"/>
        <v>12</v>
      </c>
      <c r="K89" s="121">
        <v>115</v>
      </c>
      <c r="L89" s="111">
        <v>0</v>
      </c>
      <c r="M89" s="121">
        <v>63</v>
      </c>
      <c r="N89" s="111">
        <f>IF(M89="",0,IF(AND($H89="м",$J89=10),VLOOKUP(M89,[2]Лист1!$E$5:$F$75,2),IF(AND($H89="м",$J89=11),VLOOKUP(M89,[2]Лист1!$Y$5:$Z$75,2),IF(AND($H89="м",$J89=12),VLOOKUP(M89,[2]Лист1!$AR$5:$AS$75,2),IF(AND($H89="м",$J89=13),VLOOKUP(M89,[2]Лист1!$BK$5:$BL$75,2),IF(AND($H89="ж",$J89=10),VLOOKUP(M89,[2]Лист1!$M$5:$N$75,2),IF(AND($H89="ж",$J89=11),VLOOKUP(M89,[2]Лист1!$AH$5:$AI$75,2),IF(AND($H89="ж",$J89=12),VLOOKUP(M89,[2]Лист1!$BA$5:$BB$75,2),IF(AND($H89="ж",$J89=13),VLOOKUP(M89,[2]Лист1!$BT$5:$BU$75,2))))))))))</f>
        <v>7</v>
      </c>
      <c r="O89" s="121">
        <v>25</v>
      </c>
      <c r="P89" s="111">
        <f>IF(O89="",0,IF(AND($H89="м",$J89=10),VLOOKUP(O89,[2]Лист1!$D$5:$I$74,6),IF(AND($H89="м",$J89=11),VLOOKUP(O89,[2]Лист1!$X$5:$AC$74,6),IF(AND($H89="м",$J89=12),VLOOKUP(O89,[2]Лист1!$AQ$5:$AV$74,6),IF(AND($H89="м",$J89=13),VLOOKUP(O89,[2]Лист1!$BO$5:$BBJ$74,6),IF(AND($H89="ж",$J89=10),VLOOKUP(O89,[2]Лист1!$M$5:$R$74,6),IF(AND($H89="ж",$J89=11),VLOOKUP(O89,[2]Лист1!$AG$5:$AL$74,6),IF(AND($H89="ж",$J89=12),VLOOKUP(O89,[2]Лист1!$AZ$5:$BE$74,6),IF(AND($H89="ж",$J89=13),VLOOKUP(O89,[2]Лист1!$BS$5:$BX$74,6))))))))))</f>
        <v>34</v>
      </c>
      <c r="Q89" s="121">
        <v>-18</v>
      </c>
      <c r="R89" s="111">
        <f>IFERROR(IF(Q89="",0,IF(AND($H89="м",$J89=10),VLOOKUP(Q89,[2]Лист1!$G$5:$I$74,3),IF(AND($H89="м",$J89=11),VLOOKUP(Q89,[2]Лист1!$AA$5:$AC$74,3),IF(AND($H89="м",$J89=12),VLOOKUP(Q89,[2]Лист1!$AT$5:$AV$74,3),IF(AND($H89="м",$J89=13),VLOOKUP(Q89,[2]Лист1!$BM$5:$BBJ$74,3),IF(AND($H89="ж",$J89=10),VLOOKUP(Q89,[2]Лист1!$P$5:$R$74,3),IF(AND($H89="ж",$J89=11),VLOOKUP(Q89,[2]Лист1!$AJ$5:$AL$74,3),IF(AND($H89="ж",$J89=12),VLOOKUP(Q89,[2]Лист1!$BC$5:$BE$74,3),IF(AND($H89="ж",$J89=13),VLOOKUP(Q89,[2]Лист1!$BM$5:$BX$74,3)))))))))),0)</f>
        <v>0</v>
      </c>
      <c r="S89" s="121"/>
      <c r="T89" s="111">
        <f>IFERROR(IF(S89="",0,IF(AND($H89="м",$J89=10),VLOOKUP(S89,[2]Лист1!$H$5:$I$74,2),IF(AND($H89="м",$J89=11),VLOOKUP(S89,[2]Лист1!$AB$5:$AC$74,2),IF(AND($H89="м",$J89=12),VLOOKUP(S89,[2]Лист1!$AU$5:$AV$74,2),IF(AND($H89="м",$J89=13),VLOOKUP(S89,[2]Лист1!$BN$5:$BBJ$74,2),IF(AND($H89="ж",$J89=10),VLOOKUP(S89,[2]Лист1!$P$5:$R$74,3),IF(AND($H89="ж",$J89=11),VLOOKUP(S89,[2]Лист1!$AJ$5:$AL$74,3),IF(AND($H89="ж",$J89=12),VLOOKUP(S89,[2]Лист1!$BC$5:$BE$74,3),IF(AND($H89="ж",$J89=13),VLOOKUP(S89,[2]Лист1!$BM$5:$BX$74,3)))))))))),0)</f>
        <v>0</v>
      </c>
      <c r="U89" s="121"/>
      <c r="V89" s="111">
        <f>IFERROR(IF(U89="",0,IF(AND($H89="м",$J89=10),VLOOKUP(U89,[2]Лист1!$H$5:$I$74,2),IF(AND($H89="м",$J89=11),VLOOKUP(U89,[2]Лист1!$AB$5:$AC$74,2),IF(AND($H89="м",$J89=12),VLOOKUP(U89,[2]Лист1!$AU$5:$AV$74,2),IF(AND($H89="м",$J89=13),VLOOKUP(U89,[2]Лист1!$BN$5:$BBJ$74,2),IF(AND($H89="ж",$J89=10),VLOOKUP(U89,[2]Лист1!$Q$5:$R$74,2),IF(AND($H89="ж",$J89=11),VLOOKUP(U89,[2]Лист1!$AK$5:$AL$74,2),IF(AND($H89="ж",$J89=12),VLOOKUP(U89,[2]Лист1!$BD$5:$BE$74,2),IF(AND($H89="ж",$J89=13),VLOOKUP(U89,[2]Лист1!$BW$5:$BX$74,2)))))))))),0)</f>
        <v>0</v>
      </c>
      <c r="W89" s="121">
        <v>5422</v>
      </c>
      <c r="X89" s="111">
        <f>IFERROR(IF(W89="",0,IF(AND($H89="м",$J89=10),VLOOKUP(W89,[2]Лист1!$A$5:$B$75,2,FALSE),IF(AND($H89="м",$J89=11),VLOOKUP(W89,[2]Лист1!$U$5:$V$75,2,FALSE),IF(AND($H89="м",$J89=12),VLOOKUP(W89,[2]Лист1!$AN$5:$AO$75,2,FALSE),IF(AND($H89="м",$J89=13),VLOOKUP(W89,[2]Лист1!$BG$5:$BH$75,2,FALSE),IF(AND($H89="ж",$J89=10),VLOOKUP(W89,[2]Лист1!$J$5:$K$75,2,FALSE),IF(AND($H89="ж",$J89=11),VLOOKUP(W89,[2]Лист1!$AD$5:$AE$75,2,FALSE),IF(AND($H89="ж",$J89=12),VLOOKUP(W89,[2]Лист1!$AW$5:$AX$75,2,FALSE),IF(AND($H89="ж",$J89=13),VLOOKUP(W89,[2]Лист1!$BP$5:$BQ$75,2,FALSE)))))))))),IF(W89="",0,IF(AND($H89="м",$J89=10),VLOOKUP(W89,[2]Лист1!$A$5:$B$75,2),IF(AND($H89="м",$J89=11),VLOOKUP(W89,[2]Лист1!$U$5:$V$75,2),IF(AND($H89="м",$J89=12),VLOOKUP(W89,[2]Лист1!$AN$5:$AO$75,2),IF(AND($H89="м",$J89=13),VLOOKUP(W89,[2]Лист1!$BG$5:$BH$75,2),IF(AND($H89="ж",$J89=10),VLOOKUP(W89,[2]Лист1!$J$5:$K$75,2),IF(AND($H89="ж",$J89=11),VLOOKUP(W89,[2]Лист1!$AD$5:$AE$75,2),IF(AND($H89="ж",$J89=12),VLOOKUP(W89,[2]Лист1!$AW$5:$AX$75,2),IF(AND($H89="ж",$J89=13),VLOOKUP(W89,[2]Лист1!$BP$5:$BQ$75,2))))))))))-1)</f>
        <v>7</v>
      </c>
      <c r="Y89" s="110">
        <f t="shared" si="13"/>
        <v>48</v>
      </c>
      <c r="Z89" s="169"/>
    </row>
    <row r="90" spans="1:31" ht="27.75" x14ac:dyDescent="0.3">
      <c r="A90" s="121"/>
      <c r="B90" s="112">
        <v>6</v>
      </c>
      <c r="C90" s="52" t="s">
        <v>66</v>
      </c>
      <c r="D90" s="121" t="s">
        <v>86</v>
      </c>
      <c r="E90" s="121" t="s">
        <v>49</v>
      </c>
      <c r="F90" s="121" t="s">
        <v>87</v>
      </c>
      <c r="G90" s="64" t="str">
        <f t="shared" si="12"/>
        <v>Салиев Алмаз</v>
      </c>
      <c r="H90" s="109" t="s">
        <v>16</v>
      </c>
      <c r="I90" s="134">
        <v>40908</v>
      </c>
      <c r="J90" s="109">
        <f t="shared" si="11"/>
        <v>11</v>
      </c>
      <c r="K90" s="121">
        <v>170</v>
      </c>
      <c r="L90" s="111">
        <f>IF(K90&lt;100,0,IF(K90="",0,IF(AND($H90="м",J90=10),VLOOKUP(K90,[2]Лист1!$C$5:$I$74,7),IF(AND($H90="м",J90=11),VLOOKUP(K90,[2]Лист1!$W$5:$AC$74,7),IF(AND($H90="м",J90=12),VLOOKUP(K90,[2]Лист1!$AP$5:$AV$74,7),IF(AND($H90="м",J90=13),VLOOKUP(K90,[2]Лист1!$BI$5:$BO$74,7),IF(AND($H90="ж",J90=10),VLOOKUP(K90,[2]Лист1!$L$5:$R$74,7),IF(AND($H90="ж",J90=11),VLOOKUP(K90,[2]Лист1!$AF$5:$AL$74,7),IF(AND($H90="ж",J90=12),VLOOKUP(K90,[2]Лист1!$AY$5:$BE$74,7),IF(AND($H90="ж",J90=13),VLOOKUP(K90,[2]Лист1!$BR$5:$BX$74,7)))))))))))</f>
        <v>25</v>
      </c>
      <c r="M90" s="121">
        <v>57</v>
      </c>
      <c r="N90" s="111">
        <f>IF(M90="",0,IF(AND($H90="м",$J90=10),VLOOKUP(M90,[2]Лист1!$E$5:$F$75,2),IF(AND($H90="м",$J90=11),VLOOKUP(M90,[2]Лист1!$Y$5:$Z$75,2),IF(AND($H90="м",$J90=12),VLOOKUP(M90,[2]Лист1!$AR$5:$AS$75,2),IF(AND($H90="м",$J90=13),VLOOKUP(M90,[2]Лист1!$BK$5:$BL$75,2),IF(AND($H90="ж",$J90=10),VLOOKUP(M90,[2]Лист1!$M$5:$N$75,2),IF(AND($H90="ж",$J90=11),VLOOKUP(M90,[2]Лист1!$AH$5:$AI$75,2),IF(AND($H90="ж",$J90=12),VLOOKUP(M90,[2]Лист1!$BA$5:$BB$75,2),IF(AND($H90="ж",$J90=13),VLOOKUP(M90,[2]Лист1!$BT$5:$BU$75,2))))))))))</f>
        <v>32</v>
      </c>
      <c r="O90" s="121">
        <v>27</v>
      </c>
      <c r="P90" s="111">
        <f>IF(O90="",0,IF(AND($H90="м",$J90=10),VLOOKUP(O90,[2]Лист1!$D$5:$I$74,6),IF(AND($H90="м",$J90=11),VLOOKUP(O90,[2]Лист1!$X$5:$AC$74,6),IF(AND($H90="м",$J90=12),VLOOKUP(O90,[2]Лист1!$AQ$5:$AV$74,6),IF(AND($H90="м",$J90=13),VLOOKUP(O90,[2]Лист1!$BO$5:$BBJ$74,6),IF(AND($H90="ж",$J90=10),VLOOKUP(O90,[2]Лист1!$M$5:$R$74,6),IF(AND($H90="ж",$J90=11),VLOOKUP(O90,[2]Лист1!$AG$5:$AL$74,6),IF(AND($H90="ж",$J90=12),VLOOKUP(O90,[2]Лист1!$AZ$5:$BE$74,6),IF(AND($H90="ж",$J90=13),VLOOKUP(O90,[2]Лист1!$BS$5:$BX$74,6))))))))))</f>
        <v>43</v>
      </c>
      <c r="Q90" s="121">
        <v>2</v>
      </c>
      <c r="R90" s="111">
        <f>IFERROR(IF(Q90="",0,IF(AND($H90="м",$J90=10),VLOOKUP(Q90,[2]Лист1!$G$5:$I$74,3),IF(AND($H90="м",$J90=11),VLOOKUP(Q90,[2]Лист1!$AA$5:$AC$74,3),IF(AND($H90="м",$J90=12),VLOOKUP(Q90,[2]Лист1!$AT$5:$AV$74,3),IF(AND($H90="м",$J90=13),VLOOKUP(Q90,[2]Лист1!$BM$5:$BBJ$74,3),IF(AND($H90="ж",$J90=10),VLOOKUP(Q90,[2]Лист1!$P$5:$R$74,3),IF(AND($H90="ж",$J90=11),VLOOKUP(Q90,[2]Лист1!$AJ$5:$AL$74,3),IF(AND($H90="ж",$J90=12),VLOOKUP(Q90,[2]Лист1!$BC$5:$BE$74,3),IF(AND($H90="ж",$J90=13),VLOOKUP(Q90,[2]Лист1!$BM$5:$BX$74,3)))))))))),0)</f>
        <v>15</v>
      </c>
      <c r="S90" s="121">
        <v>7</v>
      </c>
      <c r="T90" s="111">
        <f>IFERROR(IF(S90="",0,IF(AND($H90="м",$J90=10),VLOOKUP(S90,[2]Лист1!$H$5:$I$74,2),IF(AND($H90="м",$J90=11),VLOOKUP(S90,[2]Лист1!$AB$5:$AC$74,2),IF(AND($H90="м",$J90=12),VLOOKUP(S90,[2]Лист1!$AU$5:$AV$74,2),IF(AND($H90="м",$J90=13),VLOOKUP(S90,[2]Лист1!$BN$5:$BBJ$74,2),IF(AND($H90="ж",$J90=10),VLOOKUP(S90,[2]Лист1!$P$5:$R$74,3),IF(AND($H90="ж",$J90=11),VLOOKUP(S90,[2]Лист1!$AJ$5:$AL$74,3),IF(AND($H90="ж",$J90=12),VLOOKUP(S90,[2]Лист1!$BC$5:$BE$74,3),IF(AND($H90="ж",$J90=13),VLOOKUP(S90,[2]Лист1!$BM$5:$BX$74,3)))))))))),0)</f>
        <v>38</v>
      </c>
      <c r="U90" s="121"/>
      <c r="V90" s="111">
        <f>IFERROR(IF(U90="",0,IF(AND($H90="м",$J90=10),VLOOKUP(U90,[2]Лист1!$H$5:$I$74,2),IF(AND($H90="м",$J90=11),VLOOKUP(U90,[2]Лист1!$AB$5:$AC$74,2),IF(AND($H90="м",$J90=12),VLOOKUP(U90,[2]Лист1!$AU$5:$AV$74,2),IF(AND($H90="м",$J90=13),VLOOKUP(U90,[2]Лист1!$BN$5:$BBJ$74,2),IF(AND($H90="ж",$J90=10),VLOOKUP(U90,[2]Лист1!$Q$5:$R$74,2),IF(AND($H90="ж",$J90=11),VLOOKUP(U90,[2]Лист1!$AK$5:$AL$74,2),IF(AND($H90="ж",$J90=12),VLOOKUP(U90,[2]Лист1!$BD$5:$BE$74,2),IF(AND($H90="ж",$J90=13),VLOOKUP(U90,[2]Лист1!$BW$5:$BX$74,2)))))))))),0)</f>
        <v>0</v>
      </c>
      <c r="W90" s="121">
        <v>4473</v>
      </c>
      <c r="X90" s="111">
        <f>IFERROR(IF(W90="",0,IF(AND($H90="м",$J90=10),VLOOKUP(W90,[2]Лист1!$A$5:$B$75,2,FALSE),IF(AND($H90="м",$J90=11),VLOOKUP(W90,[2]Лист1!$U$5:$V$75,2,FALSE),IF(AND($H90="м",$J90=12),VLOOKUP(W90,[2]Лист1!$AN$5:$AO$75,2,FALSE),IF(AND($H90="м",$J90=13),VLOOKUP(W90,[2]Лист1!$BG$5:$BH$75,2,FALSE),IF(AND($H90="ж",$J90=10),VLOOKUP(W90,[2]Лист1!$J$5:$K$75,2,FALSE),IF(AND($H90="ж",$J90=11),VLOOKUP(W90,[2]Лист1!$AD$5:$AE$75,2,FALSE),IF(AND($H90="ж",$J90=12),VLOOKUP(W90,[2]Лист1!$AW$5:$AX$75,2,FALSE),IF(AND($H90="ж",$J90=13),VLOOKUP(W90,[2]Лист1!$BP$5:$BQ$75,2,FALSE)))))))))),IF(W90="",0,IF(AND($H90="м",$J90=10),VLOOKUP(W90,[2]Лист1!$A$5:$B$75,2),IF(AND($H90="м",$J90=11),VLOOKUP(W90,[2]Лист1!$U$5:$V$75,2),IF(AND($H90="м",$J90=12),VLOOKUP(W90,[2]Лист1!$AN$5:$AO$75,2),IF(AND($H90="м",$J90=13),VLOOKUP(W90,[2]Лист1!$BG$5:$BH$75,2),IF(AND($H90="ж",$J90=10),VLOOKUP(W90,[2]Лист1!$J$5:$K$75,2),IF(AND($H90="ж",$J90=11),VLOOKUP(W90,[2]Лист1!$AD$5:$AE$75,2),IF(AND($H90="ж",$J90=12),VLOOKUP(W90,[2]Лист1!$AW$5:$AX$75,2),IF(AND($H90="ж",$J90=13),VLOOKUP(W90,[2]Лист1!$BP$5:$BQ$75,2))))))))))-1)</f>
        <v>27</v>
      </c>
      <c r="Y90" s="110">
        <f t="shared" si="13"/>
        <v>180</v>
      </c>
      <c r="Z90" s="169"/>
    </row>
    <row r="91" spans="1:31" ht="27.75" x14ac:dyDescent="0.3">
      <c r="A91" s="121"/>
      <c r="B91" s="108">
        <v>7</v>
      </c>
      <c r="C91" s="52" t="s">
        <v>67</v>
      </c>
      <c r="D91" s="121" t="s">
        <v>88</v>
      </c>
      <c r="E91" s="121" t="s">
        <v>89</v>
      </c>
      <c r="F91" s="121" t="s">
        <v>23</v>
      </c>
      <c r="G91" s="64" t="str">
        <f t="shared" si="12"/>
        <v>Соловьев Никита</v>
      </c>
      <c r="H91" s="109" t="s">
        <v>16</v>
      </c>
      <c r="I91" s="134">
        <v>40703</v>
      </c>
      <c r="J91" s="109">
        <f t="shared" si="11"/>
        <v>11</v>
      </c>
      <c r="K91" s="121"/>
      <c r="L91" s="111">
        <f>IF(K91&lt;100,0,IF(K91="",0,IF(AND($H91="м",J91=10),VLOOKUP(K91,[2]Лист1!$C$5:$I$74,7),IF(AND($H91="м",J91=11),VLOOKUP(K91,[2]Лист1!$W$5:$AC$74,7),IF(AND($H91="м",J91=12),VLOOKUP(K91,[2]Лист1!$AP$5:$AV$74,7),IF(AND($H91="м",J91=13),VLOOKUP(K91,[2]Лист1!$BI$5:$BO$74,7),IF(AND($H91="ж",J91=10),VLOOKUP(K91,[2]Лист1!$L$5:$R$74,7),IF(AND($H91="ж",J91=11),VLOOKUP(K91,[2]Лист1!$AF$5:$AL$74,7),IF(AND($H91="ж",J91=12),VLOOKUP(K91,[2]Лист1!$AY$5:$BE$74,7),IF(AND($H91="ж",J91=13),VLOOKUP(K91,[2]Лист1!$BR$5:$BX$74,7)))))))))))</f>
        <v>0</v>
      </c>
      <c r="M91" s="121"/>
      <c r="N91" s="111">
        <f>IF(M91="",0,IF(AND($H91="м",$J91=10),VLOOKUP(M91,[2]Лист1!$E$5:$F$75,2),IF(AND($H91="м",$J91=11),VLOOKUP(M91,[2]Лист1!$Y$5:$Z$75,2),IF(AND($H91="м",$J91=12),VLOOKUP(M91,[2]Лист1!$AR$5:$AS$75,2),IF(AND($H91="м",$J91=13),VLOOKUP(M91,[2]Лист1!$BK$5:$BL$75,2),IF(AND($H91="ж",$J91=10),VLOOKUP(M91,[2]Лист1!$M$5:$N$75,2),IF(AND($H91="ж",$J91=11),VLOOKUP(M91,[2]Лист1!$AH$5:$AI$75,2),IF(AND($H91="ж",$J91=12),VLOOKUP(M91,[2]Лист1!$BA$5:$BB$75,2),IF(AND($H91="ж",$J91=13),VLOOKUP(M91,[2]Лист1!$BT$5:$BU$75,2))))))))))</f>
        <v>0</v>
      </c>
      <c r="O91" s="121"/>
      <c r="P91" s="111">
        <f>IF(O91="",0,IF(AND($H91="м",$J91=10),VLOOKUP(O91,[2]Лист1!$D$5:$I$74,6),IF(AND($H91="м",$J91=11),VLOOKUP(O91,[2]Лист1!$X$5:$AC$74,6),IF(AND($H91="м",$J91=12),VLOOKUP(O91,[2]Лист1!$AQ$5:$AV$74,6),IF(AND($H91="м",$J91=13),VLOOKUP(O91,[2]Лист1!$BO$5:$BBJ$74,6),IF(AND($H91="ж",$J91=10),VLOOKUP(O91,[2]Лист1!$M$5:$R$74,6),IF(AND($H91="ж",$J91=11),VLOOKUP(O91,[2]Лист1!$AG$5:$AL$74,6),IF(AND($H91="ж",$J91=12),VLOOKUP(O91,[2]Лист1!$AZ$5:$BE$74,6),IF(AND($H91="ж",$J91=13),VLOOKUP(O91,[2]Лист1!$BS$5:$BX$74,6))))))))))</f>
        <v>0</v>
      </c>
      <c r="Q91" s="121"/>
      <c r="R91" s="111">
        <f>IFERROR(IF(Q91="",0,IF(AND($H91="м",$J91=10),VLOOKUP(Q91,[2]Лист1!$G$5:$I$74,3),IF(AND($H91="м",$J91=11),VLOOKUP(Q91,[2]Лист1!$AA$5:$AC$74,3),IF(AND($H91="м",$J91=12),VLOOKUP(Q91,[2]Лист1!$AT$5:$AV$74,3),IF(AND($H91="м",$J91=13),VLOOKUP(Q91,[2]Лист1!$BM$5:$BBJ$74,3),IF(AND($H91="ж",$J91=10),VLOOKUP(Q91,[2]Лист1!$P$5:$R$74,3),IF(AND($H91="ж",$J91=11),VLOOKUP(Q91,[2]Лист1!$AJ$5:$AL$74,3),IF(AND($H91="ж",$J91=12),VLOOKUP(Q91,[2]Лист1!$BC$5:$BE$74,3),IF(AND($H91="ж",$J91=13),VLOOKUP(Q91,[2]Лист1!$BM$5:$BX$74,3)))))))))),0)</f>
        <v>0</v>
      </c>
      <c r="S91" s="121"/>
      <c r="T91" s="111">
        <f>IFERROR(IF(S91="",0,IF(AND($H91="м",$J91=10),VLOOKUP(S91,[2]Лист1!$H$5:$I$74,2),IF(AND($H91="м",$J91=11),VLOOKUP(S91,[2]Лист1!$AB$5:$AC$74,2),IF(AND($H91="м",$J91=12),VLOOKUP(S91,[2]Лист1!$AU$5:$AV$74,2),IF(AND($H91="м",$J91=13),VLOOKUP(S91,[2]Лист1!$BN$5:$BBJ$74,2),IF(AND($H91="ж",$J91=10),VLOOKUP(S91,[2]Лист1!$P$5:$R$74,3),IF(AND($H91="ж",$J91=11),VLOOKUP(S91,[2]Лист1!$AJ$5:$AL$74,3),IF(AND($H91="ж",$J91=12),VLOOKUP(S91,[2]Лист1!$BC$5:$BE$74,3),IF(AND($H91="ж",$J91=13),VLOOKUP(S91,[2]Лист1!$BM$5:$BX$74,3)))))))))),0)</f>
        <v>0</v>
      </c>
      <c r="U91" s="121"/>
      <c r="V91" s="111">
        <f>IFERROR(IF(U91="",0,IF(AND($H91="м",$J91=10),VLOOKUP(U91,[2]Лист1!$H$5:$I$74,2),IF(AND($H91="м",$J91=11),VLOOKUP(U91,[2]Лист1!$AB$5:$AC$74,2),IF(AND($H91="м",$J91=12),VLOOKUP(U91,[2]Лист1!$AU$5:$AV$74,2),IF(AND($H91="м",$J91=13),VLOOKUP(U91,[2]Лист1!$BN$5:$BBJ$74,2),IF(AND($H91="ж",$J91=10),VLOOKUP(U91,[2]Лист1!$Q$5:$R$74,2),IF(AND($H91="ж",$J91=11),VLOOKUP(U91,[2]Лист1!$AK$5:$AL$74,2),IF(AND($H91="ж",$J91=12),VLOOKUP(U91,[2]Лист1!$BD$5:$BE$74,2),IF(AND($H91="ж",$J91=13),VLOOKUP(U91,[2]Лист1!$BW$5:$BX$74,2)))))))))),0)</f>
        <v>0</v>
      </c>
      <c r="W91" s="121">
        <v>4549</v>
      </c>
      <c r="X91" s="111">
        <v>0</v>
      </c>
      <c r="Y91" s="110">
        <f t="shared" si="13"/>
        <v>0</v>
      </c>
      <c r="Z91" s="169"/>
    </row>
    <row r="92" spans="1:31" ht="27.75" x14ac:dyDescent="0.3">
      <c r="A92" s="121"/>
      <c r="B92" s="112">
        <v>8</v>
      </c>
      <c r="C92" s="52" t="s">
        <v>231</v>
      </c>
      <c r="D92" s="121" t="s">
        <v>371</v>
      </c>
      <c r="E92" s="121" t="s">
        <v>372</v>
      </c>
      <c r="F92" s="121" t="s">
        <v>373</v>
      </c>
      <c r="G92" s="64" t="str">
        <f t="shared" si="12"/>
        <v>Уланкин Ратмир</v>
      </c>
      <c r="H92" s="109" t="s">
        <v>16</v>
      </c>
      <c r="I92" s="134">
        <v>40648</v>
      </c>
      <c r="J92" s="109">
        <f t="shared" si="11"/>
        <v>11</v>
      </c>
      <c r="K92" s="121">
        <v>147</v>
      </c>
      <c r="L92" s="111">
        <f>IF(K92&lt;100,0,IF(K92="",0,IF(AND($H92="м",J92=10),VLOOKUP(K92,[2]Лист1!$C$5:$I$74,7),IF(AND($H92="м",J92=11),VLOOKUP(K92,[2]Лист1!$W$5:$AC$74,7),IF(AND($H92="м",J92=12),VLOOKUP(K92,[2]Лист1!$AP$5:$AV$74,7),IF(AND($H92="м",J92=13),VLOOKUP(K92,[2]Лист1!$BI$5:$BO$74,7),IF(AND($H92="ж",J92=10),VLOOKUP(K92,[2]Лист1!$L$5:$R$74,7),IF(AND($H92="ж",J92=11),VLOOKUP(K92,[2]Лист1!$AF$5:$AL$74,7),IF(AND($H92="ж",J92=12),VLOOKUP(K92,[2]Лист1!$AY$5:$BE$74,7),IF(AND($H92="ж",J92=13),VLOOKUP(K92,[2]Лист1!$BR$5:$BX$74,7)))))))))))</f>
        <v>13</v>
      </c>
      <c r="M92" s="121">
        <v>56</v>
      </c>
      <c r="N92" s="111">
        <f>IF(M92="",0,IF(AND($H92="м",$J92=10),VLOOKUP(M92,[2]Лист1!$E$5:$F$75,2),IF(AND($H92="м",$J92=11),VLOOKUP(M92,[2]Лист1!$Y$5:$Z$75,2),IF(AND($H92="м",$J92=12),VLOOKUP(M92,[2]Лист1!$AR$5:$AS$75,2),IF(AND($H92="м",$J92=13),VLOOKUP(M92,[2]Лист1!$BK$5:$BL$75,2),IF(AND($H92="ж",$J92=10),VLOOKUP(M92,[2]Лист1!$M$5:$N$75,2),IF(AND($H92="ж",$J92=11),VLOOKUP(M92,[2]Лист1!$AH$5:$AI$75,2),IF(AND($H92="ж",$J92=12),VLOOKUP(M92,[2]Лист1!$BA$5:$BB$75,2),IF(AND($H92="ж",$J92=13),VLOOKUP(M92,[2]Лист1!$BT$5:$BU$75,2))))))))))</f>
        <v>36</v>
      </c>
      <c r="O92" s="121">
        <v>31</v>
      </c>
      <c r="P92" s="111">
        <f>IF(O92="",0,IF(AND($H92="м",$J92=10),VLOOKUP(O92,[2]Лист1!$D$5:$I$74,6),IF(AND($H92="м",$J92=11),VLOOKUP(O92,[2]Лист1!$X$5:$AC$74,6),IF(AND($H92="м",$J92=12),VLOOKUP(O92,[2]Лист1!$AQ$5:$AV$74,6),IF(AND($H92="м",$J92=13),VLOOKUP(O92,[2]Лист1!$BO$5:$BBJ$74,6),IF(AND($H92="ж",$J92=10),VLOOKUP(O92,[2]Лист1!$M$5:$R$74,6),IF(AND($H92="ж",$J92=11),VLOOKUP(O92,[2]Лист1!$AG$5:$AL$74,6),IF(AND($H92="ж",$J92=12),VLOOKUP(O92,[2]Лист1!$AZ$5:$BE$74,6),IF(AND($H92="ж",$J92=13),VLOOKUP(O92,[2]Лист1!$BS$5:$BX$74,6))))))))))</f>
        <v>52</v>
      </c>
      <c r="Q92" s="121">
        <v>-2</v>
      </c>
      <c r="R92" s="111">
        <f>IFERROR(IF(Q92="",0,IF(AND($H92="м",$J92=10),VLOOKUP(Q92,[2]Лист1!$G$5:$I$74,3),IF(AND($H92="м",$J92=11),VLOOKUP(Q92,[2]Лист1!$AA$5:$AC$74,3),IF(AND($H92="м",$J92=12),VLOOKUP(Q92,[2]Лист1!$AT$5:$AV$74,3),IF(AND($H92="м",$J92=13),VLOOKUP(Q92,[2]Лист1!$BM$5:$BBJ$74,3),IF(AND($H92="ж",$J92=10),VLOOKUP(Q92,[2]Лист1!$P$5:$R$74,3),IF(AND($H92="ж",$J92=11),VLOOKUP(Q92,[2]Лист1!$AJ$5:$AL$74,3),IF(AND($H92="ж",$J92=12),VLOOKUP(Q92,[2]Лист1!$BC$5:$BE$74,3),IF(AND($H92="ж",$J92=13),VLOOKUP(Q92,[2]Лист1!$BM$5:$BX$74,3)))))))))),0)</f>
        <v>5</v>
      </c>
      <c r="S92" s="121">
        <v>2</v>
      </c>
      <c r="T92" s="111">
        <f>IFERROR(IF(S92="",0,IF(AND($H92="м",$J92=10),VLOOKUP(S92,[2]Лист1!$H$5:$I$74,2),IF(AND($H92="м",$J92=11),VLOOKUP(S92,[2]Лист1!$AB$5:$AC$74,2),IF(AND($H92="м",$J92=12),VLOOKUP(S92,[2]Лист1!$AU$5:$AV$74,2),IF(AND($H92="м",$J92=13),VLOOKUP(S92,[2]Лист1!$BN$5:$BBJ$74,2),IF(AND($H92="ж",$J92=10),VLOOKUP(S92,[2]Лист1!$P$5:$R$74,3),IF(AND($H92="ж",$J92=11),VLOOKUP(S92,[2]Лист1!$AJ$5:$AL$74,3),IF(AND($H92="ж",$J92=12),VLOOKUP(S92,[2]Лист1!$BC$5:$BE$74,3),IF(AND($H92="ж",$J92=13),VLOOKUP(S92,[2]Лист1!$BM$5:$BX$74,3)))))))))),0)</f>
        <v>17</v>
      </c>
      <c r="U92" s="121"/>
      <c r="V92" s="111">
        <f>IFERROR(IF(U92="",0,IF(AND($H92="м",$J92=10),VLOOKUP(U92,[2]Лист1!$H$5:$I$74,2),IF(AND($H92="м",$J92=11),VLOOKUP(U92,[2]Лист1!$AB$5:$AC$74,2),IF(AND($H92="м",$J92=12),VLOOKUP(U92,[2]Лист1!$AU$5:$AV$74,2),IF(AND($H92="м",$J92=13),VLOOKUP(U92,[2]Лист1!$BN$5:$BBJ$74,2),IF(AND($H92="ж",$J92=10),VLOOKUP(U92,[2]Лист1!$Q$5:$R$74,2),IF(AND($H92="ж",$J92=11),VLOOKUP(U92,[2]Лист1!$AK$5:$AL$74,2),IF(AND($H92="ж",$J92=12),VLOOKUP(U92,[2]Лист1!$BD$5:$BE$74,2),IF(AND($H92="ж",$J92=13),VLOOKUP(U92,[2]Лист1!$BW$5:$BX$74,2)))))))))),0)</f>
        <v>0</v>
      </c>
      <c r="W92" s="121">
        <v>4387</v>
      </c>
      <c r="X92" s="111">
        <f>IFERROR(IF(W92="",0,IF(AND($H92="м",$J92=10),VLOOKUP(W92,[2]Лист1!$A$5:$B$75,2,FALSE),IF(AND($H92="м",$J92=11),VLOOKUP(W92,[2]Лист1!$U$5:$V$75,2,FALSE),IF(AND($H92="м",$J92=12),VLOOKUP(W92,[2]Лист1!$AN$5:$AO$75,2,FALSE),IF(AND($H92="м",$J92=13),VLOOKUP(W92,[2]Лист1!$BG$5:$BH$75,2,FALSE),IF(AND($H92="ж",$J92=10),VLOOKUP(W92,[2]Лист1!$J$5:$K$75,2,FALSE),IF(AND($H92="ж",$J92=11),VLOOKUP(W92,[2]Лист1!$AD$5:$AE$75,2,FALSE),IF(AND($H92="ж",$J92=12),VLOOKUP(W92,[2]Лист1!$AW$5:$AX$75,2,FALSE),IF(AND($H92="ж",$J92=13),VLOOKUP(W92,[2]Лист1!$BP$5:$BQ$75,2,FALSE)))))))))),IF(W92="",0,IF(AND($H92="м",$J92=10),VLOOKUP(W92,[2]Лист1!$A$5:$B$75,2),IF(AND($H92="м",$J92=11),VLOOKUP(W92,[2]Лист1!$U$5:$V$75,2),IF(AND($H92="м",$J92=12),VLOOKUP(W92,[2]Лист1!$AN$5:$AO$75,2),IF(AND($H92="м",$J92=13),VLOOKUP(W92,[2]Лист1!$BG$5:$BH$75,2),IF(AND($H92="ж",$J92=10),VLOOKUP(W92,[2]Лист1!$J$5:$K$75,2),IF(AND($H92="ж",$J92=11),VLOOKUP(W92,[2]Лист1!$AD$5:$AE$75,2),IF(AND($H92="ж",$J92=12),VLOOKUP(W92,[2]Лист1!$AW$5:$AX$75,2),IF(AND($H92="ж",$J92=13),VLOOKUP(W92,[2]Лист1!$BP$5:$BQ$75,2))))))))))-1)</f>
        <v>30</v>
      </c>
      <c r="Y92" s="110">
        <f t="shared" si="13"/>
        <v>153</v>
      </c>
      <c r="Z92" s="169"/>
    </row>
    <row r="93" spans="1:31" ht="27.75" x14ac:dyDescent="0.3">
      <c r="A93" s="121"/>
      <c r="B93" s="112">
        <v>9</v>
      </c>
      <c r="C93" s="52" t="s">
        <v>68</v>
      </c>
      <c r="D93" s="121" t="s">
        <v>90</v>
      </c>
      <c r="E93" s="121" t="s">
        <v>91</v>
      </c>
      <c r="F93" s="121" t="s">
        <v>21</v>
      </c>
      <c r="G93" s="64" t="str">
        <f t="shared" si="12"/>
        <v>Мирных Валерия</v>
      </c>
      <c r="H93" s="109" t="s">
        <v>15</v>
      </c>
      <c r="I93" s="134">
        <v>40887</v>
      </c>
      <c r="J93" s="109">
        <f t="shared" si="11"/>
        <v>11</v>
      </c>
      <c r="K93" s="121">
        <v>150</v>
      </c>
      <c r="L93" s="111">
        <f>IF(K93&lt;100,0,IF(K93="",0,IF(AND($H93="м",J93=10),VLOOKUP(K93,[2]Лист1!$C$5:$I$74,7),IF(AND($H93="м",J93=11),VLOOKUP(K93,[2]Лист1!$W$5:$AC$74,7),IF(AND($H93="м",J93=12),VLOOKUP(K93,[2]Лист1!$AP$5:$AV$74,7),IF(AND($H93="м",J93=13),VLOOKUP(K93,[2]Лист1!$BI$5:$BO$74,7),IF(AND($H93="ж",J93=10),VLOOKUP(K93,[2]Лист1!$L$5:$R$74,7),IF(AND($H93="ж",J93=11),VLOOKUP(K93,[2]Лист1!$AF$5:$AL$74,7),IF(AND($H93="ж",J93=12),VLOOKUP(K93,[2]Лист1!$AY$5:$BE$74,7),IF(AND($H93="ж",J93=13),VLOOKUP(K93,[2]Лист1!$BR$5:$BX$74,7)))))))))))</f>
        <v>25</v>
      </c>
      <c r="M93" s="121">
        <v>51</v>
      </c>
      <c r="N93" s="111">
        <f>IF(M93="",0,IF(AND($H93="м",$J93=10),VLOOKUP(M93,[2]Лист1!$E$5:$F$75,2),IF(AND($H93="м",$J93=11),VLOOKUP(M93,[2]Лист1!$Y$5:$Z$75,2),IF(AND($H93="м",$J93=12),VLOOKUP(M93,[2]Лист1!$AR$5:$AS$75,2),IF(AND($H93="м",$J93=13),VLOOKUP(M93,[2]Лист1!$BK$5:$BL$75,2),IF(AND($H93="ж",$J93=10),VLOOKUP(M93,[2]Лист1!$M$5:$N$75,2),IF(AND($H93="ж",$J93=11),VLOOKUP(M93,[2]Лист1!$AH$5:$AI$75,2),IF(AND($H93="ж",$J93=12),VLOOKUP(M93,[2]Лист1!$BA$5:$BB$75,2),IF(AND($H93="ж",$J93=13),VLOOKUP(M93,[2]Лист1!$BT$5:$BU$75,2))))))))))</f>
        <v>64</v>
      </c>
      <c r="O93" s="121">
        <v>32</v>
      </c>
      <c r="P93" s="111">
        <f>IF(O93="",0,IF(AND($H93="м",$J93=10),VLOOKUP(O93,[2]Лист1!$D$5:$I$74,6),IF(AND($H93="м",$J93=11),VLOOKUP(O93,[2]Лист1!$X$5:$AC$74,6),IF(AND($H93="м",$J93=12),VLOOKUP(O93,[2]Лист1!$AQ$5:$AV$74,6),IF(AND($H93="м",$J93=13),VLOOKUP(O93,[2]Лист1!$BO$5:$BBJ$74,6),IF(AND($H93="ж",$J93=10),VLOOKUP(O93,[2]Лист1!$M$5:$R$74,6),IF(AND($H93="ж",$J93=11),VLOOKUP(O93,[2]Лист1!$AG$5:$AL$74,6),IF(AND($H93="ж",$J93=12),VLOOKUP(O93,[2]Лист1!$AZ$5:$BE$74,6),IF(AND($H93="ж",$J93=13),VLOOKUP(O93,[2]Лист1!$BS$5:$BX$74,6))))))))))</f>
        <v>60</v>
      </c>
      <c r="Q93" s="121">
        <v>16</v>
      </c>
      <c r="R93" s="111">
        <f>IFERROR(IF(Q93="",0,IF(AND($H93="м",$J93=10),VLOOKUP(Q93,[2]Лист1!$G$5:$I$74,3),IF(AND($H93="м",$J93=11),VLOOKUP(Q93,[2]Лист1!$AA$5:$AC$74,3),IF(AND($H93="м",$J93=12),VLOOKUP(Q93,[2]Лист1!$AT$5:$AV$74,3),IF(AND($H93="м",$J93=13),VLOOKUP(Q93,[2]Лист1!$BM$5:$BBJ$74,3),IF(AND($H93="ж",$J93=10),VLOOKUP(Q93,[2]Лист1!$P$5:$R$74,3),IF(AND($H93="ж",$J93=11),VLOOKUP(Q93,[2]Лист1!$AJ$5:$AL$74,3),IF(AND($H93="ж",$J93=12),VLOOKUP(Q93,[2]Лист1!$BC$5:$BE$74,3),IF(AND($H93="ж",$J93=13),VLOOKUP(Q93,[2]Лист1!$BM$5:$BX$74,3)))))))))),0)</f>
        <v>46</v>
      </c>
      <c r="S93" s="121"/>
      <c r="T93" s="111">
        <f>IFERROR(IF(S93="",0,IF(AND($H93="м",$J93=10),VLOOKUP(S93,[2]Лист1!$H$5:$I$74,2),IF(AND($H93="м",$J93=11),VLOOKUP(S93,[2]Лист1!$AB$5:$AC$74,2),IF(AND($H93="м",$J93=12),VLOOKUP(S93,[2]Лист1!$AU$5:$AV$74,2),IF(AND($H93="м",$J93=13),VLOOKUP(S93,[2]Лист1!$BN$5:$BBJ$74,2),IF(AND($H93="ж",$J93=10),VLOOKUP(S93,[2]Лист1!$P$5:$R$74,3),IF(AND($H93="ж",$J93=11),VLOOKUP(S93,[2]Лист1!$AJ$5:$AL$74,3),IF(AND($H93="ж",$J93=12),VLOOKUP(S93,[2]Лист1!$BC$5:$BE$74,3),IF(AND($H93="ж",$J93=13),VLOOKUP(S93,[2]Лист1!$BM$5:$BX$74,3)))))))))),0)</f>
        <v>0</v>
      </c>
      <c r="U93" s="121">
        <v>20</v>
      </c>
      <c r="V93" s="111">
        <f>IFERROR(IF(U93="",0,IF(AND($H93="м",$J93=10),VLOOKUP(U93,[2]Лист1!$H$5:$I$74,2),IF(AND($H93="м",$J93=11),VLOOKUP(U93,[2]Лист1!$AB$5:$AC$74,2),IF(AND($H93="м",$J93=12),VLOOKUP(U93,[2]Лист1!$AU$5:$AV$74,2),IF(AND($H93="м",$J93=13),VLOOKUP(U93,[2]Лист1!$BN$5:$BBJ$74,2),IF(AND($H93="ж",$J93=10),VLOOKUP(U93,[2]Лист1!$Q$5:$R$74,2),IF(AND($H93="ж",$J93=11),VLOOKUP(U93,[2]Лист1!$AK$5:$AL$74,2),IF(AND($H93="ж",$J93=12),VLOOKUP(U93,[2]Лист1!$BD$5:$BE$74,2),IF(AND($H93="ж",$J93=13),VLOOKUP(U93,[2]Лист1!$BW$5:$BX$74,2)))))))))),0)</f>
        <v>40</v>
      </c>
      <c r="W93" s="121">
        <v>5154</v>
      </c>
      <c r="X93" s="111">
        <f>IFERROR(IF(W93="",0,IF(AND($H93="м",$J93=10),VLOOKUP(W93,[2]Лист1!$A$5:$B$75,2,FALSE),IF(AND($H93="м",$J93=11),VLOOKUP(W93,[2]Лист1!$U$5:$V$75,2,FALSE),IF(AND($H93="м",$J93=12),VLOOKUP(W93,[2]Лист1!$AN$5:$AO$75,2,FALSE),IF(AND($H93="м",$J93=13),VLOOKUP(W93,[2]Лист1!$BG$5:$BH$75,2,FALSE),IF(AND($H93="ж",$J93=10),VLOOKUP(W93,[2]Лист1!$J$5:$K$75,2,FALSE),IF(AND($H93="ж",$J93=11),VLOOKUP(W93,[2]Лист1!$AD$5:$AE$75,2,FALSE),IF(AND($H93="ж",$J93=12),VLOOKUP(W93,[2]Лист1!$AW$5:$AX$75,2,FALSE),IF(AND($H93="ж",$J93=13),VLOOKUP(W93,[2]Лист1!$BP$5:$BQ$75,2,FALSE)))))))))),IF(W93="",0,IF(AND($H93="м",$J93=10),VLOOKUP(W93,[2]Лист1!$A$5:$B$75,2),IF(AND($H93="м",$J93=11),VLOOKUP(W93,[2]Лист1!$U$5:$V$75,2),IF(AND($H93="м",$J93=12),VLOOKUP(W93,[2]Лист1!$AN$5:$AO$75,2),IF(AND($H93="м",$J93=13),VLOOKUP(W93,[2]Лист1!$BG$5:$BH$75,2),IF(AND($H93="ж",$J93=10),VLOOKUP(W93,[2]Лист1!$J$5:$K$75,2),IF(AND($H93="ж",$J93=11),VLOOKUP(W93,[2]Лист1!$AD$5:$AE$75,2),IF(AND($H93="ж",$J93=12),VLOOKUP(W93,[2]Лист1!$AW$5:$AX$75,2),IF(AND($H93="ж",$J93=13),VLOOKUP(W93,[2]Лист1!$BP$5:$BQ$75,2))))))))))-1)</f>
        <v>26</v>
      </c>
      <c r="Y93" s="110">
        <f t="shared" si="13"/>
        <v>261</v>
      </c>
      <c r="Z93" s="168">
        <f>SUM(LARGE(Y93:Y100,{1,2,3,4,5,6,7}))</f>
        <v>1506</v>
      </c>
    </row>
    <row r="94" spans="1:31" ht="27.75" x14ac:dyDescent="0.3">
      <c r="A94" s="121"/>
      <c r="B94" s="108">
        <v>10</v>
      </c>
      <c r="C94" s="52" t="s">
        <v>74</v>
      </c>
      <c r="D94" s="121" t="s">
        <v>106</v>
      </c>
      <c r="E94" s="121" t="s">
        <v>18</v>
      </c>
      <c r="F94" s="121" t="s">
        <v>107</v>
      </c>
      <c r="G94" s="64" t="str">
        <f t="shared" si="12"/>
        <v>Райсих Анна</v>
      </c>
      <c r="H94" s="109" t="s">
        <v>15</v>
      </c>
      <c r="I94" s="134">
        <v>40878</v>
      </c>
      <c r="J94" s="109">
        <f t="shared" si="11"/>
        <v>11</v>
      </c>
      <c r="K94" s="121"/>
      <c r="L94" s="111">
        <f>IF(K94&lt;100,0,IF(K94="",0,IF(AND($H94="м",J94=10),VLOOKUP(K94,[2]Лист1!$C$5:$I$74,7),IF(AND($H94="м",J94=11),VLOOKUP(K94,[2]Лист1!$W$5:$AC$74,7),IF(AND($H94="м",J94=12),VLOOKUP(K94,[2]Лист1!$AP$5:$AV$74,7),IF(AND($H94="м",J94=13),VLOOKUP(K94,[2]Лист1!$BI$5:$BO$74,7),IF(AND($H94="ж",J94=10),VLOOKUP(K94,[2]Лист1!$L$5:$R$74,7),IF(AND($H94="ж",J94=11),VLOOKUP(K94,[2]Лист1!$AF$5:$AL$74,7),IF(AND($H94="ж",J94=12),VLOOKUP(K94,[2]Лист1!$AY$5:$BE$74,7),IF(AND($H94="ж",J94=13),VLOOKUP(K94,[2]Лист1!$BR$5:$BX$74,7)))))))))))</f>
        <v>0</v>
      </c>
      <c r="M94" s="121"/>
      <c r="N94" s="111">
        <f>IF(M94="",0,IF(AND($H94="м",$J94=10),VLOOKUP(M94,[2]Лист1!$E$5:$F$75,2),IF(AND($H94="м",$J94=11),VLOOKUP(M94,[2]Лист1!$Y$5:$Z$75,2),IF(AND($H94="м",$J94=12),VLOOKUP(M94,[2]Лист1!$AR$5:$AS$75,2),IF(AND($H94="м",$J94=13),VLOOKUP(M94,[2]Лист1!$BK$5:$BL$75,2),IF(AND($H94="ж",$J94=10),VLOOKUP(M94,[2]Лист1!$M$5:$N$75,2),IF(AND($H94="ж",$J94=11),VLOOKUP(M94,[2]Лист1!$AH$5:$AI$75,2),IF(AND($H94="ж",$J94=12),VLOOKUP(M94,[2]Лист1!$BA$5:$BB$75,2),IF(AND($H94="ж",$J94=13),VLOOKUP(M94,[2]Лист1!$BT$5:$BU$75,2))))))))))</f>
        <v>0</v>
      </c>
      <c r="O94" s="121"/>
      <c r="P94" s="111">
        <f>IF(O94="",0,IF(AND($H94="м",$J94=10),VLOOKUP(O94,[2]Лист1!$D$5:$I$74,6),IF(AND($H94="м",$J94=11),VLOOKUP(O94,[2]Лист1!$X$5:$AC$74,6),IF(AND($H94="м",$J94=12),VLOOKUP(O94,[2]Лист1!$AQ$5:$AV$74,6),IF(AND($H94="м",$J94=13),VLOOKUP(O94,[2]Лист1!$BO$5:$BBJ$74,6),IF(AND($H94="ж",$J94=10),VLOOKUP(O94,[2]Лист1!$M$5:$R$74,6),IF(AND($H94="ж",$J94=11),VLOOKUP(O94,[2]Лист1!$AG$5:$AL$74,6),IF(AND($H94="ж",$J94=12),VLOOKUP(O94,[2]Лист1!$AZ$5:$BE$74,6),IF(AND($H94="ж",$J94=13),VLOOKUP(O94,[2]Лист1!$BS$5:$BX$74,6))))))))))</f>
        <v>0</v>
      </c>
      <c r="Q94" s="121"/>
      <c r="R94" s="111">
        <f>IFERROR(IF(Q94="",0,IF(AND($H94="м",$J94=10),VLOOKUP(Q94,[2]Лист1!$G$5:$I$74,3),IF(AND($H94="м",$J94=11),VLOOKUP(Q94,[2]Лист1!$AA$5:$AC$74,3),IF(AND($H94="м",$J94=12),VLOOKUP(Q94,[2]Лист1!$AT$5:$AV$74,3),IF(AND($H94="м",$J94=13),VLOOKUP(Q94,[2]Лист1!$BM$5:$BBJ$74,3),IF(AND($H94="ж",$J94=10),VLOOKUP(Q94,[2]Лист1!$P$5:$R$74,3),IF(AND($H94="ж",$J94=11),VLOOKUP(Q94,[2]Лист1!$AJ$5:$AL$74,3),IF(AND($H94="ж",$J94=12),VLOOKUP(Q94,[2]Лист1!$BC$5:$BE$74,3),IF(AND($H94="ж",$J94=13),VLOOKUP(Q94,[2]Лист1!$BM$5:$BX$74,3)))))))))),0)</f>
        <v>0</v>
      </c>
      <c r="S94" s="121"/>
      <c r="T94" s="111">
        <f>IFERROR(IF(S94="",0,IF(AND($H94="м",$J94=10),VLOOKUP(S94,[2]Лист1!$H$5:$I$74,2),IF(AND($H94="м",$J94=11),VLOOKUP(S94,[2]Лист1!$AB$5:$AC$74,2),IF(AND($H94="м",$J94=12),VLOOKUP(S94,[2]Лист1!$AU$5:$AV$74,2),IF(AND($H94="м",$J94=13),VLOOKUP(S94,[2]Лист1!$BN$5:$BBJ$74,2),IF(AND($H94="ж",$J94=10),VLOOKUP(S94,[2]Лист1!$P$5:$R$74,3),IF(AND($H94="ж",$J94=11),VLOOKUP(S94,[2]Лист1!$AJ$5:$AL$74,3),IF(AND($H94="ж",$J94=12),VLOOKUP(S94,[2]Лист1!$BC$5:$BE$74,3),IF(AND($H94="ж",$J94=13),VLOOKUP(S94,[2]Лист1!$BM$5:$BX$74,3)))))))))),0)</f>
        <v>0</v>
      </c>
      <c r="U94" s="121"/>
      <c r="V94" s="111">
        <f>IFERROR(IF(U94="",0,IF(AND($H94="м",$J94=10),VLOOKUP(U94,[2]Лист1!$H$5:$I$74,2),IF(AND($H94="м",$J94=11),VLOOKUP(U94,[2]Лист1!$AB$5:$AC$74,2),IF(AND($H94="м",$J94=12),VLOOKUP(U94,[2]Лист1!$AU$5:$AV$74,2),IF(AND($H94="м",$J94=13),VLOOKUP(U94,[2]Лист1!$BN$5:$BBJ$74,2),IF(AND($H94="ж",$J94=10),VLOOKUP(U94,[2]Лист1!$Q$5:$R$74,2),IF(AND($H94="ж",$J94=11),VLOOKUP(U94,[2]Лист1!$AK$5:$AL$74,2),IF(AND($H94="ж",$J94=12),VLOOKUP(U94,[2]Лист1!$BD$5:$BE$74,2),IF(AND($H94="ж",$J94=13),VLOOKUP(U94,[2]Лист1!$BW$5:$BX$74,2)))))))))),0)</f>
        <v>0</v>
      </c>
      <c r="W94" s="121">
        <v>5156</v>
      </c>
      <c r="X94" s="111">
        <f>IFERROR(IF(W94="",0,IF(AND($H94="м",$J94=10),VLOOKUP(W94,[2]Лист1!$A$5:$B$75,2,FALSE),IF(AND($H94="м",$J94=11),VLOOKUP(W94,[2]Лист1!$U$5:$V$75,2,FALSE),IF(AND($H94="м",$J94=12),VLOOKUP(W94,[2]Лист1!$AN$5:$AO$75,2,FALSE),IF(AND($H94="м",$J94=13),VLOOKUP(W94,[2]Лист1!$BG$5:$BH$75,2,FALSE),IF(AND($H94="ж",$J94=10),VLOOKUP(W94,[2]Лист1!$J$5:$K$75,2,FALSE),IF(AND($H94="ж",$J94=11),VLOOKUP(W94,[2]Лист1!$AD$5:$AE$75,2,FALSE),IF(AND($H94="ж",$J94=12),VLOOKUP(W94,[2]Лист1!$AW$5:$AX$75,2,FALSE),IF(AND($H94="ж",$J94=13),VLOOKUP(W94,[2]Лист1!$BP$5:$BQ$75,2,FALSE)))))))))),IF(W94="",0,IF(AND($H94="м",$J94=10),VLOOKUP(W94,[2]Лист1!$A$5:$B$75,2),IF(AND($H94="м",$J94=11),VLOOKUP(W94,[2]Лист1!$U$5:$V$75,2),IF(AND($H94="м",$J94=12),VLOOKUP(W94,[2]Лист1!$AN$5:$AO$75,2),IF(AND($H94="м",$J94=13),VLOOKUP(W94,[2]Лист1!$BG$5:$BH$75,2),IF(AND($H94="ж",$J94=10),VLOOKUP(W94,[2]Лист1!$J$5:$K$75,2),IF(AND($H94="ж",$J94=11),VLOOKUP(W94,[2]Лист1!$AD$5:$AE$75,2),IF(AND($H94="ж",$J94=12),VLOOKUP(W94,[2]Лист1!$AW$5:$AX$75,2),IF(AND($H94="ж",$J94=13),VLOOKUP(W94,[2]Лист1!$BP$5:$BQ$75,2))))))))))-1)</f>
        <v>26</v>
      </c>
      <c r="Y94" s="110">
        <v>0</v>
      </c>
      <c r="Z94" s="169"/>
    </row>
    <row r="95" spans="1:31" ht="27.75" x14ac:dyDescent="0.3">
      <c r="A95" s="121"/>
      <c r="B95" s="112">
        <v>11</v>
      </c>
      <c r="C95" s="52" t="s">
        <v>75</v>
      </c>
      <c r="D95" s="121" t="s">
        <v>108</v>
      </c>
      <c r="E95" s="121" t="s">
        <v>109</v>
      </c>
      <c r="F95" s="121" t="s">
        <v>110</v>
      </c>
      <c r="G95" s="64" t="str">
        <f t="shared" si="12"/>
        <v>Салмина Ульяна</v>
      </c>
      <c r="H95" s="109" t="s">
        <v>15</v>
      </c>
      <c r="I95" s="134">
        <v>40800</v>
      </c>
      <c r="J95" s="109">
        <f t="shared" si="11"/>
        <v>11</v>
      </c>
      <c r="K95" s="121">
        <v>151</v>
      </c>
      <c r="L95" s="111">
        <f>IF(K95&lt;100,0,IF(K95="",0,IF(AND($H95="м",J95=10),VLOOKUP(K95,[2]Лист1!$C$5:$I$74,7),IF(AND($H95="м",J95=11),VLOOKUP(K95,[2]Лист1!$W$5:$AC$74,7),IF(AND($H95="м",J95=12),VLOOKUP(K95,[2]Лист1!$AP$5:$AV$74,7),IF(AND($H95="м",J95=13),VLOOKUP(K95,[2]Лист1!$BI$5:$BO$74,7),IF(AND($H95="ж",J95=10),VLOOKUP(K95,[2]Лист1!$L$5:$R$74,7),IF(AND($H95="ж",J95=11),VLOOKUP(K95,[2]Лист1!$AF$5:$AL$74,7),IF(AND($H95="ж",J95=12),VLOOKUP(K95,[2]Лист1!$AY$5:$BE$74,7),IF(AND($H95="ж",J95=13),VLOOKUP(K95,[2]Лист1!$BR$5:$BX$74,7)))))))))))</f>
        <v>25</v>
      </c>
      <c r="M95" s="121">
        <v>55</v>
      </c>
      <c r="N95" s="111">
        <f>IF(M95="",0,IF(AND($H95="м",$J95=10),VLOOKUP(M95,[2]Лист1!$E$5:$F$75,2),IF(AND($H95="м",$J95=11),VLOOKUP(M95,[2]Лист1!$Y$5:$Z$75,2),IF(AND($H95="м",$J95=12),VLOOKUP(M95,[2]Лист1!$AR$5:$AS$75,2),IF(AND($H95="м",$J95=13),VLOOKUP(M95,[2]Лист1!$BK$5:$BL$75,2),IF(AND($H95="ж",$J95=10),VLOOKUP(M95,[2]Лист1!$M$5:$N$75,2),IF(AND($H95="ж",$J95=11),VLOOKUP(M95,[2]Лист1!$AH$5:$AI$75,2),IF(AND($H95="ж",$J95=12),VLOOKUP(M95,[2]Лист1!$BA$5:$BB$75,2),IF(AND($H95="ж",$J95=13),VLOOKUP(M95,[2]Лист1!$BT$5:$BU$75,2))))))))))</f>
        <v>54</v>
      </c>
      <c r="O95" s="121">
        <v>23</v>
      </c>
      <c r="P95" s="111">
        <f>IF(O95="",0,IF(AND($H95="м",$J95=10),VLOOKUP(O95,[2]Лист1!$D$5:$I$74,6),IF(AND($H95="м",$J95=11),VLOOKUP(O95,[2]Лист1!$X$5:$AC$74,6),IF(AND($H95="м",$J95=12),VLOOKUP(O95,[2]Лист1!$AQ$5:$AV$74,6),IF(AND($H95="м",$J95=13),VLOOKUP(O95,[2]Лист1!$BO$5:$BBJ$74,6),IF(AND($H95="ж",$J95=10),VLOOKUP(O95,[2]Лист1!$M$5:$R$74,6),IF(AND($H95="ж",$J95=11),VLOOKUP(O95,[2]Лист1!$AG$5:$AL$74,6),IF(AND($H95="ж",$J95=12),VLOOKUP(O95,[2]Лист1!$AZ$5:$BE$74,6),IF(AND($H95="ж",$J95=13),VLOOKUP(O95,[2]Лист1!$BS$5:$BX$74,6))))))))))</f>
        <v>40</v>
      </c>
      <c r="Q95" s="121">
        <v>-4</v>
      </c>
      <c r="R95" s="111">
        <f>IFERROR(IF(Q95="",0,IF(AND($H95="м",$J95=10),VLOOKUP(Q95,[2]Лист1!$G$5:$I$74,3),IF(AND($H95="м",$J95=11),VLOOKUP(Q95,[2]Лист1!$AA$5:$AC$74,3),IF(AND($H95="м",$J95=12),VLOOKUP(Q95,[2]Лист1!$AT$5:$AV$74,3),IF(AND($H95="м",$J95=13),VLOOKUP(Q95,[2]Лист1!$BM$5:$BBJ$74,3),IF(AND($H95="ж",$J95=10),VLOOKUP(Q95,[2]Лист1!$P$5:$R$74,3),IF(AND($H95="ж",$J95=11),VLOOKUP(Q95,[2]Лист1!$AJ$5:$AL$74,3),IF(AND($H95="ж",$J95=12),VLOOKUP(Q95,[2]Лист1!$BC$5:$BE$74,3),IF(AND($H95="ж",$J95=13),VLOOKUP(Q95,[2]Лист1!$BM$5:$BX$74,3)))))))))),0)</f>
        <v>0</v>
      </c>
      <c r="S95" s="121"/>
      <c r="T95" s="111">
        <f>IFERROR(IF(S95="",0,IF(AND($H95="м",$J95=10),VLOOKUP(S95,[2]Лист1!$H$5:$I$74,2),IF(AND($H95="м",$J95=11),VLOOKUP(S95,[2]Лист1!$AB$5:$AC$74,2),IF(AND($H95="м",$J95=12),VLOOKUP(S95,[2]Лист1!$AU$5:$AV$74,2),IF(AND($H95="м",$J95=13),VLOOKUP(S95,[2]Лист1!$BN$5:$BBJ$74,2),IF(AND($H95="ж",$J95=10),VLOOKUP(S95,[2]Лист1!$P$5:$R$74,3),IF(AND($H95="ж",$J95=11),VLOOKUP(S95,[2]Лист1!$AJ$5:$AL$74,3),IF(AND($H95="ж",$J95=12),VLOOKUP(S95,[2]Лист1!$BC$5:$BE$74,3),IF(AND($H95="ж",$J95=13),VLOOKUP(S95,[2]Лист1!$BM$5:$BX$74,3)))))))))),0)</f>
        <v>0</v>
      </c>
      <c r="U95" s="121">
        <v>4</v>
      </c>
      <c r="V95" s="111">
        <f>IFERROR(IF(U95="",0,IF(AND($H95="м",$J95=10),VLOOKUP(U95,[2]Лист1!$H$5:$I$74,2),IF(AND($H95="м",$J95=11),VLOOKUP(U95,[2]Лист1!$AB$5:$AC$74,2),IF(AND($H95="м",$J95=12),VLOOKUP(U95,[2]Лист1!$AU$5:$AV$74,2),IF(AND($H95="м",$J95=13),VLOOKUP(U95,[2]Лист1!$BN$5:$BBJ$74,2),IF(AND($H95="ж",$J95=10),VLOOKUP(U95,[2]Лист1!$Q$5:$R$74,2),IF(AND($H95="ж",$J95=11),VLOOKUP(U95,[2]Лист1!$AK$5:$AL$74,2),IF(AND($H95="ж",$J95=12),VLOOKUP(U95,[2]Лист1!$BD$5:$BE$74,2),IF(AND($H95="ж",$J95=13),VLOOKUP(U95,[2]Лист1!$BW$5:$BX$74,2)))))))))),0)</f>
        <v>8</v>
      </c>
      <c r="W95" s="121">
        <v>5232</v>
      </c>
      <c r="X95" s="111">
        <f>IFERROR(IF(W95="",0,IF(AND($H95="м",$J95=10),VLOOKUP(W95,[2]Лист1!$A$5:$B$75,2,FALSE),IF(AND($H95="м",$J95=11),VLOOKUP(W95,[2]Лист1!$U$5:$V$75,2,FALSE),IF(AND($H95="м",$J95=12),VLOOKUP(W95,[2]Лист1!$AN$5:$AO$75,2,FALSE),IF(AND($H95="м",$J95=13),VLOOKUP(W95,[2]Лист1!$BG$5:$BH$75,2,FALSE),IF(AND($H95="ж",$J95=10),VLOOKUP(W95,[2]Лист1!$J$5:$K$75,2,FALSE),IF(AND($H95="ж",$J95=11),VLOOKUP(W95,[2]Лист1!$AD$5:$AE$75,2,FALSE),IF(AND($H95="ж",$J95=12),VLOOKUP(W95,[2]Лист1!$AW$5:$AX$75,2,FALSE),IF(AND($H95="ж",$J95=13),VLOOKUP(W95,[2]Лист1!$BP$5:$BQ$75,2,FALSE)))))))))),IF(W95="",0,IF(AND($H95="м",$J95=10),VLOOKUP(W95,[2]Лист1!$A$5:$B$75,2),IF(AND($H95="м",$J95=11),VLOOKUP(W95,[2]Лист1!$U$5:$V$75,2),IF(AND($H95="м",$J95=12),VLOOKUP(W95,[2]Лист1!$AN$5:$AO$75,2),IF(AND($H95="м",$J95=13),VLOOKUP(W95,[2]Лист1!$BG$5:$BH$75,2),IF(AND($H95="ж",$J95=10),VLOOKUP(W95,[2]Лист1!$J$5:$K$75,2),IF(AND($H95="ж",$J95=11),VLOOKUP(W95,[2]Лист1!$AD$5:$AE$75,2),IF(AND($H95="ж",$J95=12),VLOOKUP(W95,[2]Лист1!$AW$5:$AX$75,2),IF(AND($H95="ж",$J95=13),VLOOKUP(W95,[2]Лист1!$BP$5:$BQ$75,2))))))))))-1)</f>
        <v>24</v>
      </c>
      <c r="Y95" s="110">
        <f t="shared" si="13"/>
        <v>151</v>
      </c>
      <c r="Z95" s="169"/>
    </row>
    <row r="96" spans="1:31" ht="27.75" x14ac:dyDescent="0.3">
      <c r="A96" s="121"/>
      <c r="B96" s="112">
        <v>12</v>
      </c>
      <c r="C96" s="52" t="s">
        <v>69</v>
      </c>
      <c r="D96" s="121" t="s">
        <v>93</v>
      </c>
      <c r="E96" s="121" t="s">
        <v>39</v>
      </c>
      <c r="F96" s="121" t="s">
        <v>19</v>
      </c>
      <c r="G96" s="64" t="str">
        <f t="shared" si="12"/>
        <v>Теплинская Дарья</v>
      </c>
      <c r="H96" s="109" t="s">
        <v>15</v>
      </c>
      <c r="I96" s="134">
        <v>40785</v>
      </c>
      <c r="J96" s="109">
        <f t="shared" si="11"/>
        <v>11</v>
      </c>
      <c r="K96" s="121">
        <v>151</v>
      </c>
      <c r="L96" s="111">
        <f>IF(K96&lt;100,0,IF(K96="",0,IF(AND($H96="м",J96=10),VLOOKUP(K96,[2]Лист1!$C$5:$I$74,7),IF(AND($H96="м",J96=11),VLOOKUP(K96,[2]Лист1!$W$5:$AC$74,7),IF(AND($H96="м",J96=12),VLOOKUP(K96,[2]Лист1!$AP$5:$AV$74,7),IF(AND($H96="м",J96=13),VLOOKUP(K96,[2]Лист1!$BI$5:$BO$74,7),IF(AND($H96="ж",J96=10),VLOOKUP(K96,[2]Лист1!$L$5:$R$74,7),IF(AND($H96="ж",J96=11),VLOOKUP(K96,[2]Лист1!$AF$5:$AL$74,7),IF(AND($H96="ж",J96=12),VLOOKUP(K96,[2]Лист1!$AY$5:$BE$74,7),IF(AND($H96="ж",J96=13),VLOOKUP(K96,[2]Лист1!$BR$5:$BX$74,7)))))))))))</f>
        <v>25</v>
      </c>
      <c r="M96" s="121">
        <v>63</v>
      </c>
      <c r="N96" s="111">
        <f>IF(M96="",0,IF(AND($H96="м",$J96=10),VLOOKUP(M96,[2]Лист1!$E$5:$F$75,2),IF(AND($H96="м",$J96=11),VLOOKUP(M96,[2]Лист1!$Y$5:$Z$75,2),IF(AND($H96="м",$J96=12),VLOOKUP(M96,[2]Лист1!$AR$5:$AS$75,2),IF(AND($H96="м",$J96=13),VLOOKUP(M96,[2]Лист1!$BK$5:$BL$75,2),IF(AND($H96="ж",$J96=10),VLOOKUP(M96,[2]Лист1!$M$5:$N$75,2),IF(AND($H96="ж",$J96=11),VLOOKUP(M96,[2]Лист1!$AH$5:$AI$75,2),IF(AND($H96="ж",$J96=12),VLOOKUP(M96,[2]Лист1!$BA$5:$BB$75,2),IF(AND($H96="ж",$J96=13),VLOOKUP(M96,[2]Лист1!$BT$5:$BU$75,2))))))))))</f>
        <v>20</v>
      </c>
      <c r="O96" s="121">
        <v>28</v>
      </c>
      <c r="P96" s="111">
        <f>IF(O96="",0,IF(AND($H96="м",$J96=10),VLOOKUP(O96,[2]Лист1!$D$5:$I$74,6),IF(AND($H96="м",$J96=11),VLOOKUP(O96,[2]Лист1!$X$5:$AC$74,6),IF(AND($H96="м",$J96=12),VLOOKUP(O96,[2]Лист1!$AQ$5:$AV$74,6),IF(AND($H96="м",$J96=13),VLOOKUP(O96,[2]Лист1!$BO$5:$BBJ$74,6),IF(AND($H96="ж",$J96=10),VLOOKUP(O96,[2]Лист1!$M$5:$R$74,6),IF(AND($H96="ж",$J96=11),VLOOKUP(O96,[2]Лист1!$AG$5:$AL$74,6),IF(AND($H96="ж",$J96=12),VLOOKUP(O96,[2]Лист1!$AZ$5:$BE$74,6),IF(AND($H96="ж",$J96=13),VLOOKUP(O96,[2]Лист1!$BS$5:$BX$74,6))))))))))</f>
        <v>52</v>
      </c>
      <c r="Q96" s="121">
        <v>4</v>
      </c>
      <c r="R96" s="111">
        <f>IFERROR(IF(Q96="",0,IF(AND($H96="м",$J96=10),VLOOKUP(Q96,[2]Лист1!$G$5:$I$74,3),IF(AND($H96="м",$J96=11),VLOOKUP(Q96,[2]Лист1!$AA$5:$AC$74,3),IF(AND($H96="м",$J96=12),VLOOKUP(Q96,[2]Лист1!$AT$5:$AV$74,3),IF(AND($H96="м",$J96=13),VLOOKUP(Q96,[2]Лист1!$BM$5:$BBJ$74,3),IF(AND($H96="ж",$J96=10),VLOOKUP(Q96,[2]Лист1!$P$5:$R$74,3),IF(AND($H96="ж",$J96=11),VLOOKUP(Q96,[2]Лист1!$AJ$5:$AL$74,3),IF(AND($H96="ж",$J96=12),VLOOKUP(Q96,[2]Лист1!$BC$5:$BE$74,3),IF(AND($H96="ж",$J96=13),VLOOKUP(Q96,[2]Лист1!$BM$5:$BX$74,3)))))))))),0)</f>
        <v>11</v>
      </c>
      <c r="S96" s="121"/>
      <c r="T96" s="111">
        <f>IFERROR(IF(S96="",0,IF(AND($H96="м",$J96=10),VLOOKUP(S96,[2]Лист1!$H$5:$I$74,2),IF(AND($H96="м",$J96=11),VLOOKUP(S96,[2]Лист1!$AB$5:$AC$74,2),IF(AND($H96="м",$J96=12),VLOOKUP(S96,[2]Лист1!$AU$5:$AV$74,2),IF(AND($H96="м",$J96=13),VLOOKUP(S96,[2]Лист1!$BN$5:$BBJ$74,2),IF(AND($H96="ж",$J96=10),VLOOKUP(S96,[2]Лист1!$P$5:$R$74,3),IF(AND($H96="ж",$J96=11),VLOOKUP(S96,[2]Лист1!$AJ$5:$AL$74,3),IF(AND($H96="ж",$J96=12),VLOOKUP(S96,[2]Лист1!$BC$5:$BE$74,3),IF(AND($H96="ж",$J96=13),VLOOKUP(S96,[2]Лист1!$BM$5:$BX$74,3)))))))))),0)</f>
        <v>0</v>
      </c>
      <c r="U96" s="121">
        <v>30</v>
      </c>
      <c r="V96" s="111">
        <f>IFERROR(IF(U96="",0,IF(AND($H96="м",$J96=10),VLOOKUP(U96,[2]Лист1!$H$5:$I$74,2),IF(AND($H96="м",$J96=11),VLOOKUP(U96,[2]Лист1!$AB$5:$AC$74,2),IF(AND($H96="м",$J96=12),VLOOKUP(U96,[2]Лист1!$AU$5:$AV$74,2),IF(AND($H96="м",$J96=13),VLOOKUP(U96,[2]Лист1!$BN$5:$BBJ$74,2),IF(AND($H96="ж",$J96=10),VLOOKUP(U96,[2]Лист1!$Q$5:$R$74,2),IF(AND($H96="ж",$J96=11),VLOOKUP(U96,[2]Лист1!$AK$5:$AL$74,2),IF(AND($H96="ж",$J96=12),VLOOKUP(U96,[2]Лист1!$BD$5:$BE$74,2),IF(AND($H96="ж",$J96=13),VLOOKUP(U96,[2]Лист1!$BW$5:$BX$74,2)))))))))),0)</f>
        <v>59</v>
      </c>
      <c r="W96" s="121">
        <v>5370</v>
      </c>
      <c r="X96" s="111">
        <f>IFERROR(IF(W96="",0,IF(AND($H96="м",$J96=10),VLOOKUP(W96,[2]Лист1!$A$5:$B$75,2,FALSE),IF(AND($H96="м",$J96=11),VLOOKUP(W96,[2]Лист1!$U$5:$V$75,2,FALSE),IF(AND($H96="м",$J96=12),VLOOKUP(W96,[2]Лист1!$AN$5:$AO$75,2,FALSE),IF(AND($H96="м",$J96=13),VLOOKUP(W96,[2]Лист1!$BG$5:$BH$75,2,FALSE),IF(AND($H96="ж",$J96=10),VLOOKUP(W96,[2]Лист1!$J$5:$K$75,2,FALSE),IF(AND($H96="ж",$J96=11),VLOOKUP(W96,[2]Лист1!$AD$5:$AE$75,2,FALSE),IF(AND($H96="ж",$J96=12),VLOOKUP(W96,[2]Лист1!$AW$5:$AX$75,2,FALSE),IF(AND($H96="ж",$J96=13),VLOOKUP(W96,[2]Лист1!$BP$5:$BQ$75,2,FALSE)))))))))),IF(W96="",0,IF(AND($H96="м",$J96=10),VLOOKUP(W96,[2]Лист1!$A$5:$B$75,2),IF(AND($H96="м",$J96=11),VLOOKUP(W96,[2]Лист1!$U$5:$V$75,2),IF(AND($H96="м",$J96=12),VLOOKUP(W96,[2]Лист1!$AN$5:$AO$75,2),IF(AND($H96="м",$J96=13),VLOOKUP(W96,[2]Лист1!$BG$5:$BH$75,2),IF(AND($H96="ж",$J96=10),VLOOKUP(W96,[2]Лист1!$J$5:$K$75,2),IF(AND($H96="ж",$J96=11),VLOOKUP(W96,[2]Лист1!$AD$5:$AE$75,2),IF(AND($H96="ж",$J96=12),VLOOKUP(W96,[2]Лист1!$AW$5:$AX$75,2),IF(AND($H96="ж",$J96=13),VLOOKUP(W96,[2]Лист1!$BP$5:$BQ$75,2))))))))))-1)</f>
        <v>20</v>
      </c>
      <c r="Y96" s="110">
        <f t="shared" si="13"/>
        <v>187</v>
      </c>
      <c r="Z96" s="169"/>
    </row>
    <row r="97" spans="1:26" ht="27.75" x14ac:dyDescent="0.3">
      <c r="A97" s="121"/>
      <c r="B97" s="108">
        <v>13</v>
      </c>
      <c r="C97" s="52" t="s">
        <v>70</v>
      </c>
      <c r="D97" s="121" t="s">
        <v>94</v>
      </c>
      <c r="E97" s="121" t="s">
        <v>95</v>
      </c>
      <c r="F97" s="121" t="s">
        <v>96</v>
      </c>
      <c r="G97" s="64" t="str">
        <f t="shared" si="12"/>
        <v>Токтоназарова Аяна</v>
      </c>
      <c r="H97" s="109" t="s">
        <v>15</v>
      </c>
      <c r="I97" s="134">
        <v>40740</v>
      </c>
      <c r="J97" s="109">
        <f t="shared" si="11"/>
        <v>11</v>
      </c>
      <c r="K97" s="121">
        <v>167</v>
      </c>
      <c r="L97" s="111">
        <f>IF(K97&lt;100,0,IF(K97="",0,IF(AND($H97="м",J97=10),VLOOKUP(K97,[2]Лист1!$C$5:$I$74,7),IF(AND($H97="м",J97=11),VLOOKUP(K97,[2]Лист1!$W$5:$AC$74,7),IF(AND($H97="м",J97=12),VLOOKUP(K97,[2]Лист1!$AP$5:$AV$74,7),IF(AND($H97="м",J97=13),VLOOKUP(K97,[2]Лист1!$BI$5:$BO$74,7),IF(AND($H97="ж",J97=10),VLOOKUP(K97,[2]Лист1!$L$5:$R$74,7),IF(AND($H97="ж",J97=11),VLOOKUP(K97,[2]Лист1!$AF$5:$AL$74,7),IF(AND($H97="ж",J97=12),VLOOKUP(K97,[2]Лист1!$AY$5:$BE$74,7),IF(AND($H97="ж",J97=13),VLOOKUP(K97,[2]Лист1!$BR$5:$BX$74,7)))))))))))</f>
        <v>33</v>
      </c>
      <c r="M97" s="121">
        <v>61</v>
      </c>
      <c r="N97" s="111">
        <f>IF(M97="",0,IF(AND($H97="м",$J97=10),VLOOKUP(M97,[2]Лист1!$E$5:$F$75,2),IF(AND($H97="м",$J97=11),VLOOKUP(M97,[2]Лист1!$Y$5:$Z$75,2),IF(AND($H97="м",$J97=12),VLOOKUP(M97,[2]Лист1!$AR$5:$AS$75,2),IF(AND($H97="м",$J97=13),VLOOKUP(M97,[2]Лист1!$BK$5:$BL$75,2),IF(AND($H97="ж",$J97=10),VLOOKUP(M97,[2]Лист1!$M$5:$N$75,2),IF(AND($H97="ж",$J97=11),VLOOKUP(M97,[2]Лист1!$AH$5:$AI$75,2),IF(AND($H97="ж",$J97=12),VLOOKUP(M97,[2]Лист1!$BA$5:$BB$75,2),IF(AND($H97="ж",$J97=13),VLOOKUP(M97,[2]Лист1!$BT$5:$BU$75,2))))))))))</f>
        <v>27</v>
      </c>
      <c r="O97" s="121">
        <v>28</v>
      </c>
      <c r="P97" s="111">
        <f>IF(O97="",0,IF(AND($H97="м",$J97=10),VLOOKUP(O97,[2]Лист1!$D$5:$I$74,6),IF(AND($H97="м",$J97=11),VLOOKUP(O97,[2]Лист1!$X$5:$AC$74,6),IF(AND($H97="м",$J97=12),VLOOKUP(O97,[2]Лист1!$AQ$5:$AV$74,6),IF(AND($H97="м",$J97=13),VLOOKUP(O97,[2]Лист1!$BO$5:$BBJ$74,6),IF(AND($H97="ж",$J97=10),VLOOKUP(O97,[2]Лист1!$M$5:$R$74,6),IF(AND($H97="ж",$J97=11),VLOOKUP(O97,[2]Лист1!$AG$5:$AL$74,6),IF(AND($H97="ж",$J97=12),VLOOKUP(O97,[2]Лист1!$AZ$5:$BE$74,6),IF(AND($H97="ж",$J97=13),VLOOKUP(O97,[2]Лист1!$BS$5:$BX$74,6))))))))))</f>
        <v>52</v>
      </c>
      <c r="Q97" s="121">
        <v>20</v>
      </c>
      <c r="R97" s="111">
        <f>IFERROR(IF(Q97="",0,IF(AND($H97="м",$J97=10),VLOOKUP(Q97,[2]Лист1!$G$5:$I$74,3),IF(AND($H97="м",$J97=11),VLOOKUP(Q97,[2]Лист1!$AA$5:$AC$74,3),IF(AND($H97="м",$J97=12),VLOOKUP(Q97,[2]Лист1!$AT$5:$AV$74,3),IF(AND($H97="м",$J97=13),VLOOKUP(Q97,[2]Лист1!$BM$5:$BBJ$74,3),IF(AND($H97="ж",$J97=10),VLOOKUP(Q97,[2]Лист1!$P$5:$R$74,3),IF(AND($H97="ж",$J97=11),VLOOKUP(Q97,[2]Лист1!$AJ$5:$AL$74,3),IF(AND($H97="ж",$J97=12),VLOOKUP(Q97,[2]Лист1!$BC$5:$BE$74,3),IF(AND($H97="ж",$J97=13),VLOOKUP(Q97,[2]Лист1!$BM$5:$BX$74,3)))))))))),0)</f>
        <v>57</v>
      </c>
      <c r="S97" s="121"/>
      <c r="T97" s="111">
        <f>IFERROR(IF(S97="",0,IF(AND($H97="м",$J97=10),VLOOKUP(S97,[2]Лист1!$H$5:$I$74,2),IF(AND($H97="м",$J97=11),VLOOKUP(S97,[2]Лист1!$AB$5:$AC$74,2),IF(AND($H97="м",$J97=12),VLOOKUP(S97,[2]Лист1!$AU$5:$AV$74,2),IF(AND($H97="м",$J97=13),VLOOKUP(S97,[2]Лист1!$BN$5:$BBJ$74,2),IF(AND($H97="ж",$J97=10),VLOOKUP(S97,[2]Лист1!$P$5:$R$74,3),IF(AND($H97="ж",$J97=11),VLOOKUP(S97,[2]Лист1!$AJ$5:$AL$74,3),IF(AND($H97="ж",$J97=12),VLOOKUP(S97,[2]Лист1!$BC$5:$BE$74,3),IF(AND($H97="ж",$J97=13),VLOOKUP(S97,[2]Лист1!$BM$5:$BX$74,3)))))))))),0)</f>
        <v>0</v>
      </c>
      <c r="U97" s="121">
        <v>33</v>
      </c>
      <c r="V97" s="111">
        <f>IFERROR(IF(U97="",0,IF(AND($H97="м",$J97=10),VLOOKUP(U97,[2]Лист1!$H$5:$I$74,2),IF(AND($H97="м",$J97=11),VLOOKUP(U97,[2]Лист1!$AB$5:$AC$74,2),IF(AND($H97="м",$J97=12),VLOOKUP(U97,[2]Лист1!$AU$5:$AV$74,2),IF(AND($H97="м",$J97=13),VLOOKUP(U97,[2]Лист1!$BN$5:$BBJ$74,2),IF(AND($H97="ж",$J97=10),VLOOKUP(U97,[2]Лист1!$Q$5:$R$74,2),IF(AND($H97="ж",$J97=11),VLOOKUP(U97,[2]Лист1!$AK$5:$AL$74,2),IF(AND($H97="ж",$J97=12),VLOOKUP(U97,[2]Лист1!$BD$5:$BE$74,2),IF(AND($H97="ж",$J97=13),VLOOKUP(U97,[2]Лист1!$BW$5:$BX$74,2)))))))))),0)</f>
        <v>61</v>
      </c>
      <c r="W97" s="121">
        <v>5282</v>
      </c>
      <c r="X97" s="111">
        <f>IFERROR(IF(W97="",0,IF(AND($H97="м",$J97=10),VLOOKUP(W97,[2]Лист1!$A$5:$B$75,2,FALSE),IF(AND($H97="м",$J97=11),VLOOKUP(W97,[2]Лист1!$U$5:$V$75,2,FALSE),IF(AND($H97="м",$J97=12),VLOOKUP(W97,[2]Лист1!$AN$5:$AO$75,2,FALSE),IF(AND($H97="м",$J97=13),VLOOKUP(W97,[2]Лист1!$BG$5:$BH$75,2,FALSE),IF(AND($H97="ж",$J97=10),VLOOKUP(W97,[2]Лист1!$J$5:$K$75,2,FALSE),IF(AND($H97="ж",$J97=11),VLOOKUP(W97,[2]Лист1!$AD$5:$AE$75,2,FALSE),IF(AND($H97="ж",$J97=12),VLOOKUP(W97,[2]Лист1!$AW$5:$AX$75,2,FALSE),IF(AND($H97="ж",$J97=13),VLOOKUP(W97,[2]Лист1!$BP$5:$BQ$75,2,FALSE)))))))))),IF(W97="",0,IF(AND($H97="м",$J97=10),VLOOKUP(W97,[2]Лист1!$A$5:$B$75,2),IF(AND($H97="м",$J97=11),VLOOKUP(W97,[2]Лист1!$U$5:$V$75,2),IF(AND($H97="м",$J97=12),VLOOKUP(W97,[2]Лист1!$AN$5:$AO$75,2),IF(AND($H97="м",$J97=13),VLOOKUP(W97,[2]Лист1!$BG$5:$BH$75,2),IF(AND($H97="ж",$J97=10),VLOOKUP(W97,[2]Лист1!$J$5:$K$75,2),IF(AND($H97="ж",$J97=11),VLOOKUP(W97,[2]Лист1!$AD$5:$AE$75,2),IF(AND($H97="ж",$J97=12),VLOOKUP(W97,[2]Лист1!$AW$5:$AX$75,2),IF(AND($H97="ж",$J97=13),VLOOKUP(W97,[2]Лист1!$BP$5:$BQ$75,2))))))))))-1)</f>
        <v>22</v>
      </c>
      <c r="Y97" s="110">
        <f t="shared" si="13"/>
        <v>252</v>
      </c>
      <c r="Z97" s="169"/>
    </row>
    <row r="98" spans="1:26" ht="27.75" x14ac:dyDescent="0.3">
      <c r="A98" s="121"/>
      <c r="B98" s="112">
        <v>14</v>
      </c>
      <c r="C98" s="52" t="s">
        <v>76</v>
      </c>
      <c r="D98" s="121" t="s">
        <v>111</v>
      </c>
      <c r="E98" s="121" t="s">
        <v>112</v>
      </c>
      <c r="F98" s="121" t="s">
        <v>44</v>
      </c>
      <c r="G98" s="64" t="str">
        <f t="shared" si="12"/>
        <v>Черникова Анжелика</v>
      </c>
      <c r="H98" s="109" t="s">
        <v>15</v>
      </c>
      <c r="I98" s="134">
        <v>40624</v>
      </c>
      <c r="J98" s="109">
        <f t="shared" si="11"/>
        <v>12</v>
      </c>
      <c r="K98" s="121">
        <v>160</v>
      </c>
      <c r="L98" s="111">
        <f>IF(K98&lt;100,0,IF(K98="",0,IF(AND($H98="м",J98=10),VLOOKUP(K98,[2]Лист1!$C$5:$I$74,7),IF(AND($H98="м",J98=11),VLOOKUP(K98,[2]Лист1!$W$5:$AC$74,7),IF(AND($H98="м",J98=12),VLOOKUP(K98,[2]Лист1!$AP$5:$AV$74,7),IF(AND($H98="м",J98=13),VLOOKUP(K98,[2]Лист1!$BI$5:$BO$74,7),IF(AND($H98="ж",J98=10),VLOOKUP(K98,[2]Лист1!$L$5:$R$74,7),IF(AND($H98="ж",J98=11),VLOOKUP(K98,[2]Лист1!$AF$5:$AL$74,7),IF(AND($H98="ж",J98=12),VLOOKUP(K98,[2]Лист1!$AY$5:$BE$74,7),IF(AND($H98="ж",J98=13),VLOOKUP(K98,[2]Лист1!$BR$5:$BX$74,7)))))))))))</f>
        <v>25</v>
      </c>
      <c r="M98" s="121">
        <v>53</v>
      </c>
      <c r="N98" s="111">
        <f>IF(M98="",0,IF(AND($H98="м",$J98=10),VLOOKUP(M98,[2]Лист1!$E$5:$F$75,2),IF(AND($H98="м",$J98=11),VLOOKUP(M98,[2]Лист1!$Y$5:$Z$75,2),IF(AND($H98="м",$J98=12),VLOOKUP(M98,[2]Лист1!$AR$5:$AS$75,2),IF(AND($H98="м",$J98=13),VLOOKUP(M98,[2]Лист1!$BK$5:$BL$75,2),IF(AND($H98="ж",$J98=10),VLOOKUP(M98,[2]Лист1!$M$5:$N$75,2),IF(AND($H98="ж",$J98=11),VLOOKUP(M98,[2]Лист1!$AH$5:$AI$75,2),IF(AND($H98="ж",$J98=12),VLOOKUP(M98,[2]Лист1!$BA$5:$BB$75,2),IF(AND($H98="ж",$J98=13),VLOOKUP(M98,[2]Лист1!$BT$5:$BU$75,2))))))))))</f>
        <v>53</v>
      </c>
      <c r="O98" s="121">
        <v>35</v>
      </c>
      <c r="P98" s="111">
        <f>IF(O98="",0,IF(AND($H98="м",$J98=10),VLOOKUP(O98,[2]Лист1!$D$5:$I$74,6),IF(AND($H98="м",$J98=11),VLOOKUP(O98,[2]Лист1!$X$5:$AC$74,6),IF(AND($H98="м",$J98=12),VLOOKUP(O98,[2]Лист1!$AQ$5:$AV$74,6),IF(AND($H98="м",$J98=13),VLOOKUP(O98,[2]Лист1!$BO$5:$BBJ$74,6),IF(AND($H98="ж",$J98=10),VLOOKUP(O98,[2]Лист1!$M$5:$R$74,6),IF(AND($H98="ж",$J98=11),VLOOKUP(O98,[2]Лист1!$AG$5:$AL$74,6),IF(AND($H98="ж",$J98=12),VLOOKUP(O98,[2]Лист1!$AZ$5:$BE$74,6),IF(AND($H98="ж",$J98=13),VLOOKUP(O98,[2]Лист1!$BS$5:$BX$74,6))))))))))</f>
        <v>62</v>
      </c>
      <c r="Q98" s="121">
        <v>27</v>
      </c>
      <c r="R98" s="111">
        <f>IFERROR(IF(Q98="",0,IF(AND($H98="м",$J98=10),VLOOKUP(Q98,[2]Лист1!$G$5:$I$74,3),IF(AND($H98="м",$J98=11),VLOOKUP(Q98,[2]Лист1!$AA$5:$AC$74,3),IF(AND($H98="м",$J98=12),VLOOKUP(Q98,[2]Лист1!$AT$5:$AV$74,3),IF(AND($H98="м",$J98=13),VLOOKUP(Q98,[2]Лист1!$BM$5:$BBJ$74,3),IF(AND($H98="ж",$J98=10),VLOOKUP(Q98,[2]Лист1!$P$5:$R$74,3),IF(AND($H98="ж",$J98=11),VLOOKUP(Q98,[2]Лист1!$AJ$5:$AL$74,3),IF(AND($H98="ж",$J98=12),VLOOKUP(Q98,[2]Лист1!$BC$5:$BE$74,3),IF(AND($H98="ж",$J98=13),VLOOKUP(Q98,[2]Лист1!$BM$5:$BX$74,3)))))))))),0)</f>
        <v>64</v>
      </c>
      <c r="S98" s="121"/>
      <c r="T98" s="111">
        <f>IFERROR(IF(S98="",0,IF(AND($H98="м",$J98=10),VLOOKUP(S98,[2]Лист1!$H$5:$I$74,2),IF(AND($H98="м",$J98=11),VLOOKUP(S98,[2]Лист1!$AB$5:$AC$74,2),IF(AND($H98="м",$J98=12),VLOOKUP(S98,[2]Лист1!$AU$5:$AV$74,2),IF(AND($H98="м",$J98=13),VLOOKUP(S98,[2]Лист1!$BN$5:$BBJ$74,2),IF(AND($H98="ж",$J98=10),VLOOKUP(S98,[2]Лист1!$P$5:$R$74,3),IF(AND($H98="ж",$J98=11),VLOOKUP(S98,[2]Лист1!$AJ$5:$AL$74,3),IF(AND($H98="ж",$J98=12),VLOOKUP(S98,[2]Лист1!$BC$5:$BE$74,3),IF(AND($H98="ж",$J98=13),VLOOKUP(S98,[2]Лист1!$BM$5:$BX$74,3)))))))))),0)</f>
        <v>0</v>
      </c>
      <c r="U98" s="121">
        <v>40</v>
      </c>
      <c r="V98" s="111">
        <f>IFERROR(IF(U98="",0,IF(AND($H98="м",$J98=10),VLOOKUP(U98,[2]Лист1!$H$5:$I$74,2),IF(AND($H98="м",$J98=11),VLOOKUP(U98,[2]Лист1!$AB$5:$AC$74,2),IF(AND($H98="м",$J98=12),VLOOKUP(U98,[2]Лист1!$AU$5:$AV$74,2),IF(AND($H98="м",$J98=13),VLOOKUP(U98,[2]Лист1!$BN$5:$BBJ$74,2),IF(AND($H98="ж",$J98=10),VLOOKUP(U98,[2]Лист1!$Q$5:$R$74,2),IF(AND($H98="ж",$J98=11),VLOOKUP(U98,[2]Лист1!$AK$5:$AL$74,2),IF(AND($H98="ж",$J98=12),VLOOKUP(U98,[2]Лист1!$BD$5:$BE$74,2),IF(AND($H98="ж",$J98=13),VLOOKUP(U98,[2]Лист1!$BW$5:$BX$74,2)))))))))),0)</f>
        <v>62</v>
      </c>
      <c r="W98" s="121">
        <v>5013</v>
      </c>
      <c r="X98" s="111">
        <f>IFERROR(IF(W98="",0,IF(AND($H98="м",$J98=10),VLOOKUP(W98,[2]Лист1!$A$5:$B$75,2,FALSE),IF(AND($H98="м",$J98=11),VLOOKUP(W98,[2]Лист1!$U$5:$V$75,2,FALSE),IF(AND($H98="м",$J98=12),VLOOKUP(W98,[2]Лист1!$AN$5:$AO$75,2,FALSE),IF(AND($H98="м",$J98=13),VLOOKUP(W98,[2]Лист1!$BG$5:$BH$75,2,FALSE),IF(AND($H98="ж",$J98=10),VLOOKUP(W98,[2]Лист1!$J$5:$K$75,2,FALSE),IF(AND($H98="ж",$J98=11),VLOOKUP(W98,[2]Лист1!$AD$5:$AE$75,2,FALSE),IF(AND($H98="ж",$J98=12),VLOOKUP(W98,[2]Лист1!$AW$5:$AX$75,2,FALSE),IF(AND($H98="ж",$J98=13),VLOOKUP(W98,[2]Лист1!$BP$5:$BQ$75,2,FALSE)))))))))),IF(W98="",0,IF(AND($H98="м",$J98=10),VLOOKUP(W98,[2]Лист1!$A$5:$B$75,2),IF(AND($H98="м",$J98=11),VLOOKUP(W98,[2]Лист1!$U$5:$V$75,2),IF(AND($H98="м",$J98=12),VLOOKUP(W98,[2]Лист1!$AN$5:$AO$75,2),IF(AND($H98="м",$J98=13),VLOOKUP(W98,[2]Лист1!$BG$5:$BH$75,2),IF(AND($H98="ж",$J98=10),VLOOKUP(W98,[2]Лист1!$J$5:$K$75,2),IF(AND($H98="ж",$J98=11),VLOOKUP(W98,[2]Лист1!$AD$5:$AE$75,2),IF(AND($H98="ж",$J98=12),VLOOKUP(W98,[2]Лист1!$AW$5:$AX$75,2),IF(AND($H98="ж",$J98=13),VLOOKUP(W98,[2]Лист1!$BP$5:$BQ$75,2))))))))))-1)</f>
        <v>26</v>
      </c>
      <c r="Y98" s="110">
        <f t="shared" si="13"/>
        <v>292</v>
      </c>
      <c r="Z98" s="169"/>
    </row>
    <row r="99" spans="1:26" ht="27.75" x14ac:dyDescent="0.3">
      <c r="A99" s="121"/>
      <c r="B99" s="112">
        <v>15</v>
      </c>
      <c r="C99" s="52" t="s">
        <v>77</v>
      </c>
      <c r="D99" s="121" t="s">
        <v>113</v>
      </c>
      <c r="E99" s="121" t="s">
        <v>114</v>
      </c>
      <c r="F99" s="121" t="s">
        <v>115</v>
      </c>
      <c r="G99" s="64" t="str">
        <f t="shared" si="12"/>
        <v>Чуприна Каролина</v>
      </c>
      <c r="H99" s="109" t="s">
        <v>15</v>
      </c>
      <c r="I99" s="134">
        <v>40583</v>
      </c>
      <c r="J99" s="109">
        <f t="shared" si="11"/>
        <v>12</v>
      </c>
      <c r="K99" s="121">
        <v>180</v>
      </c>
      <c r="L99" s="111">
        <f>IF(K99&lt;100,0,IF(K99="",0,IF(AND($H99="м",J99=10),VLOOKUP(K99,[2]Лист1!$C$5:$I$74,7),IF(AND($H99="м",J99=11),VLOOKUP(K99,[2]Лист1!$W$5:$AC$74,7),IF(AND($H99="м",J99=12),VLOOKUP(K99,[2]Лист1!$AP$5:$AV$74,7),IF(AND($H99="м",J99=13),VLOOKUP(K99,[2]Лист1!$BI$5:$BO$74,7),IF(AND($H99="ж",J99=10),VLOOKUP(K99,[2]Лист1!$L$5:$R$74,7),IF(AND($H99="ж",J99=11),VLOOKUP(K99,[2]Лист1!$AF$5:$AL$74,7),IF(AND($H99="ж",J99=12),VLOOKUP(K99,[2]Лист1!$AY$5:$BE$74,7),IF(AND($H99="ж",J99=13),VLOOKUP(K99,[2]Лист1!$BR$5:$BX$74,7)))))))))))</f>
        <v>35</v>
      </c>
      <c r="M99" s="121">
        <v>60</v>
      </c>
      <c r="N99" s="111">
        <f>IF(M99="",0,IF(AND($H99="м",$J99=10),VLOOKUP(M99,[2]Лист1!$E$5:$F$75,2),IF(AND($H99="м",$J99=11),VLOOKUP(M99,[2]Лист1!$Y$5:$Z$75,2),IF(AND($H99="м",$J99=12),VLOOKUP(M99,[2]Лист1!$AR$5:$AS$75,2),IF(AND($H99="м",$J99=13),VLOOKUP(M99,[2]Лист1!$BK$5:$BL$75,2),IF(AND($H99="ж",$J99=10),VLOOKUP(M99,[2]Лист1!$M$5:$N$75,2),IF(AND($H99="ж",$J99=11),VLOOKUP(M99,[2]Лист1!$AH$5:$AI$75,2),IF(AND($H99="ж",$J99=12),VLOOKUP(M99,[2]Лист1!$BA$5:$BB$75,2),IF(AND($H99="ж",$J99=13),VLOOKUP(M99,[2]Лист1!$BT$5:$BU$75,2))))))))))</f>
        <v>22</v>
      </c>
      <c r="O99" s="121">
        <v>27</v>
      </c>
      <c r="P99" s="111">
        <f>IF(O99="",0,IF(AND($H99="м",$J99=10),VLOOKUP(O99,[2]Лист1!$D$5:$I$74,6),IF(AND($H99="м",$J99=11),VLOOKUP(O99,[2]Лист1!$X$5:$AC$74,6),IF(AND($H99="м",$J99=12),VLOOKUP(O99,[2]Лист1!$AQ$5:$AV$74,6),IF(AND($H99="м",$J99=13),VLOOKUP(O99,[2]Лист1!$BO$5:$BBJ$74,6),IF(AND($H99="ж",$J99=10),VLOOKUP(O99,[2]Лист1!$M$5:$R$74,6),IF(AND($H99="ж",$J99=11),VLOOKUP(O99,[2]Лист1!$AG$5:$AL$74,6),IF(AND($H99="ж",$J99=12),VLOOKUP(O99,[2]Лист1!$AZ$5:$BE$74,6),IF(AND($H99="ж",$J99=13),VLOOKUP(O99,[2]Лист1!$BS$5:$BX$74,6))))))))))</f>
        <v>44</v>
      </c>
      <c r="Q99" s="121">
        <v>16</v>
      </c>
      <c r="R99" s="111">
        <f>IFERROR(IF(Q99="",0,IF(AND($H99="м",$J99=10),VLOOKUP(Q99,[2]Лист1!$G$5:$I$74,3),IF(AND($H99="м",$J99=11),VLOOKUP(Q99,[2]Лист1!$AA$5:$AC$74,3),IF(AND($H99="м",$J99=12),VLOOKUP(Q99,[2]Лист1!$AT$5:$AV$74,3),IF(AND($H99="м",$J99=13),VLOOKUP(Q99,[2]Лист1!$BM$5:$BBJ$74,3),IF(AND($H99="ж",$J99=10),VLOOKUP(Q99,[2]Лист1!$P$5:$R$74,3),IF(AND($H99="ж",$J99=11),VLOOKUP(Q99,[2]Лист1!$AJ$5:$AL$74,3),IF(AND($H99="ж",$J99=12),VLOOKUP(Q99,[2]Лист1!$BC$5:$BE$74,3),IF(AND($H99="ж",$J99=13),VLOOKUP(Q99,[2]Лист1!$BM$5:$BX$74,3)))))))))),0)</f>
        <v>41</v>
      </c>
      <c r="S99" s="121"/>
      <c r="T99" s="111">
        <f>IFERROR(IF(S99="",0,IF(AND($H99="м",$J99=10),VLOOKUP(S99,[2]Лист1!$H$5:$I$74,2),IF(AND($H99="м",$J99=11),VLOOKUP(S99,[2]Лист1!$AB$5:$AC$74,2),IF(AND($H99="м",$J99=12),VLOOKUP(S99,[2]Лист1!$AU$5:$AV$74,2),IF(AND($H99="м",$J99=13),VLOOKUP(S99,[2]Лист1!$BN$5:$BBJ$74,2),IF(AND($H99="ж",$J99=10),VLOOKUP(S99,[2]Лист1!$P$5:$R$74,3),IF(AND($H99="ж",$J99=11),VLOOKUP(S99,[2]Лист1!$AJ$5:$AL$74,3),IF(AND($H99="ж",$J99=12),VLOOKUP(S99,[2]Лист1!$BC$5:$BE$74,3),IF(AND($H99="ж",$J99=13),VLOOKUP(S99,[2]Лист1!$BM$5:$BX$74,3)))))))))),0)</f>
        <v>0</v>
      </c>
      <c r="U99" s="121"/>
      <c r="V99" s="111">
        <f>IFERROR(IF(U99="",0,IF(AND($H99="м",$J99=10),VLOOKUP(U99,[2]Лист1!$H$5:$I$74,2),IF(AND($H99="м",$J99=11),VLOOKUP(U99,[2]Лист1!$AB$5:$AC$74,2),IF(AND($H99="м",$J99=12),VLOOKUP(U99,[2]Лист1!$AU$5:$AV$74,2),IF(AND($H99="м",$J99=13),VLOOKUP(U99,[2]Лист1!$BN$5:$BBJ$74,2),IF(AND($H99="ж",$J99=10),VLOOKUP(U99,[2]Лист1!$Q$5:$R$74,2),IF(AND($H99="ж",$J99=11),VLOOKUP(U99,[2]Лист1!$AK$5:$AL$74,2),IF(AND($H99="ж",$J99=12),VLOOKUP(U99,[2]Лист1!$BD$5:$BE$74,2),IF(AND($H99="ж",$J99=13),VLOOKUP(U99,[2]Лист1!$BW$5:$BX$74,2)))))))))),0)</f>
        <v>0</v>
      </c>
      <c r="W99" s="121">
        <v>6035</v>
      </c>
      <c r="X99" s="111">
        <f>IFERROR(IF(W99="",0,IF(AND($H99="м",$J99=10),VLOOKUP(W99,[2]Лист1!$A$5:$B$75,2,FALSE),IF(AND($H99="м",$J99=11),VLOOKUP(W99,[2]Лист1!$U$5:$V$75,2,FALSE),IF(AND($H99="м",$J99=12),VLOOKUP(W99,[2]Лист1!$AN$5:$AO$75,2,FALSE),IF(AND($H99="м",$J99=13),VLOOKUP(W99,[2]Лист1!$BG$5:$BH$75,2,FALSE),IF(AND($H99="ж",$J99=10),VLOOKUP(W99,[2]Лист1!$J$5:$K$75,2,FALSE),IF(AND($H99="ж",$J99=11),VLOOKUP(W99,[2]Лист1!$AD$5:$AE$75,2,FALSE),IF(AND($H99="ж",$J99=12),VLOOKUP(W99,[2]Лист1!$AW$5:$AX$75,2,FALSE),IF(AND($H99="ж",$J99=13),VLOOKUP(W99,[2]Лист1!$BP$5:$BQ$75,2,FALSE)))))))))),IF(W99="",0,IF(AND($H99="м",$J99=10),VLOOKUP(W99,[2]Лист1!$A$5:$B$75,2),IF(AND($H99="м",$J99=11),VLOOKUP(W99,[2]Лист1!$U$5:$V$75,2),IF(AND($H99="м",$J99=12),VLOOKUP(W99,[2]Лист1!$AN$5:$AO$75,2),IF(AND($H99="м",$J99=13),VLOOKUP(W99,[2]Лист1!$BG$5:$BH$75,2),IF(AND($H99="ж",$J99=10),VLOOKUP(W99,[2]Лист1!$J$5:$K$75,2),IF(AND($H99="ж",$J99=11),VLOOKUP(W99,[2]Лист1!$AD$5:$AE$75,2),IF(AND($H99="ж",$J99=12),VLOOKUP(W99,[2]Лист1!$AW$5:$AX$75,2),IF(AND($H99="ж",$J99=13),VLOOKUP(W99,[2]Лист1!$BP$5:$BQ$75,2))))))))))-1)</f>
        <v>9</v>
      </c>
      <c r="Y99" s="110">
        <f t="shared" si="13"/>
        <v>151</v>
      </c>
      <c r="Z99" s="169"/>
    </row>
    <row r="100" spans="1:26" ht="28.5" thickBot="1" x14ac:dyDescent="0.35">
      <c r="A100" s="121"/>
      <c r="B100" s="108">
        <v>16</v>
      </c>
      <c r="C100" s="53" t="s">
        <v>71</v>
      </c>
      <c r="D100" s="121" t="s">
        <v>97</v>
      </c>
      <c r="E100" s="121" t="s">
        <v>98</v>
      </c>
      <c r="F100" s="121" t="s">
        <v>56</v>
      </c>
      <c r="G100" s="64" t="str">
        <f t="shared" si="12"/>
        <v>Шахова Вероника</v>
      </c>
      <c r="H100" s="109" t="s">
        <v>15</v>
      </c>
      <c r="I100" s="134">
        <v>40794</v>
      </c>
      <c r="J100" s="109">
        <f t="shared" si="11"/>
        <v>11</v>
      </c>
      <c r="K100" s="121">
        <v>138</v>
      </c>
      <c r="L100" s="111">
        <f>IF(K100&lt;100,0,IF(K100="",0,IF(AND($H100="м",J100=10),VLOOKUP(K100,[2]Лист1!$C$5:$I$74,7),IF(AND($H100="м",J100=11),VLOOKUP(K100,[2]Лист1!$W$5:$AC$74,7),IF(AND($H100="м",J100=12),VLOOKUP(K100,[2]Лист1!$AP$5:$AV$74,7),IF(AND($H100="м",J100=13),VLOOKUP(K100,[2]Лист1!$BI$5:$BO$74,7),IF(AND($H100="ж",J100=10),VLOOKUP(K100,[2]Лист1!$L$5:$R$74,7),IF(AND($H100="ж",J100=11),VLOOKUP(K100,[2]Лист1!$AF$5:$AL$74,7),IF(AND($H100="ж",J100=12),VLOOKUP(K100,[2]Лист1!$AY$5:$BE$74,7),IF(AND($H100="ж",J100=13),VLOOKUP(K100,[2]Лист1!$BR$5:$BX$74,7)))))))))))</f>
        <v>19</v>
      </c>
      <c r="M100" s="121">
        <v>50</v>
      </c>
      <c r="N100" s="111">
        <f>IF(M100="",0,IF(AND($H100="м",$J100=10),VLOOKUP(M100,[2]Лист1!$E$5:$F$75,2),IF(AND($H100="м",$J100=11),VLOOKUP(M100,[2]Лист1!$Y$5:$Z$75,2),IF(AND($H100="м",$J100=12),VLOOKUP(M100,[2]Лист1!$AR$5:$AS$75,2),IF(AND($H100="м",$J100=13),VLOOKUP(M100,[2]Лист1!$BK$5:$BL$75,2),IF(AND($H100="ж",$J100=10),VLOOKUP(M100,[2]Лист1!$M$5:$N$75,2),IF(AND($H100="ж",$J100=11),VLOOKUP(M100,[2]Лист1!$AH$5:$AI$75,2),IF(AND($H100="ж",$J100=12),VLOOKUP(M100,[2]Лист1!$BA$5:$BB$75,2),IF(AND($H100="ж",$J100=13),VLOOKUP(M100,[2]Лист1!$BT$5:$BU$75,2))))))))))</f>
        <v>66</v>
      </c>
      <c r="O100" s="121">
        <v>28</v>
      </c>
      <c r="P100" s="111">
        <f>IF(O100="",0,IF(AND($H100="м",$J100=10),VLOOKUP(O100,[2]Лист1!$D$5:$I$74,6),IF(AND($H100="м",$J100=11),VLOOKUP(O100,[2]Лист1!$X$5:$AC$74,6),IF(AND($H100="м",$J100=12),VLOOKUP(O100,[2]Лист1!$AQ$5:$AV$74,6),IF(AND($H100="м",$J100=13),VLOOKUP(O100,[2]Лист1!$BO$5:$BBJ$74,6),IF(AND($H100="ж",$J100=10),VLOOKUP(O100,[2]Лист1!$M$5:$R$74,6),IF(AND($H100="ж",$J100=11),VLOOKUP(O100,[2]Лист1!$AG$5:$AL$74,6),IF(AND($H100="ж",$J100=12),VLOOKUP(O100,[2]Лист1!$AZ$5:$BE$74,6),IF(AND($H100="ж",$J100=13),VLOOKUP(O100,[2]Лист1!$BS$5:$BX$74,6))))))))))</f>
        <v>52</v>
      </c>
      <c r="Q100" s="121">
        <v>-7</v>
      </c>
      <c r="R100" s="111">
        <f>IFERROR(IF(Q100="",0,IF(AND($H100="м",$J100=10),VLOOKUP(Q100,[2]Лист1!$G$5:$I$74,3),IF(AND($H100="м",$J100=11),VLOOKUP(Q100,[2]Лист1!$AA$5:$AC$74,3),IF(AND($H100="м",$J100=12),VLOOKUP(Q100,[2]Лист1!$AT$5:$AV$74,3),IF(AND($H100="м",$J100=13),VLOOKUP(Q100,[2]Лист1!$BM$5:$BBJ$74,3),IF(AND($H100="ж",$J100=10),VLOOKUP(Q100,[2]Лист1!$P$5:$R$74,3),IF(AND($H100="ж",$J100=11),VLOOKUP(Q100,[2]Лист1!$AJ$5:$AL$74,3),IF(AND($H100="ж",$J100=12),VLOOKUP(Q100,[2]Лист1!$BC$5:$BE$74,3),IF(AND($H100="ж",$J100=13),VLOOKUP(Q100,[2]Лист1!$BM$5:$BX$74,3)))))))))),0)</f>
        <v>0</v>
      </c>
      <c r="S100" s="121"/>
      <c r="T100" s="111">
        <f>IFERROR(IF(S100="",0,IF(AND($H100="м",$J100=10),VLOOKUP(S100,[2]Лист1!$H$5:$I$74,2),IF(AND($H100="м",$J100=11),VLOOKUP(S100,[2]Лист1!$AB$5:$AC$74,2),IF(AND($H100="м",$J100=12),VLOOKUP(S100,[2]Лист1!$AU$5:$AV$74,2),IF(AND($H100="м",$J100=13),VLOOKUP(S100,[2]Лист1!$BN$5:$BBJ$74,2),IF(AND($H100="ж",$J100=10),VLOOKUP(S100,[2]Лист1!$P$5:$R$74,3),IF(AND($H100="ж",$J100=11),VLOOKUP(S100,[2]Лист1!$AJ$5:$AL$74,3),IF(AND($H100="ж",$J100=12),VLOOKUP(S100,[2]Лист1!$BC$5:$BE$74,3),IF(AND($H100="ж",$J100=13),VLOOKUP(S100,[2]Лист1!$BM$5:$BX$74,3)))))))))),0)</f>
        <v>0</v>
      </c>
      <c r="U100" s="121">
        <v>18</v>
      </c>
      <c r="V100" s="111">
        <f>IFERROR(IF(U100="",0,IF(AND($H100="м",$J100=10),VLOOKUP(U100,[2]Лист1!$H$5:$I$74,2),IF(AND($H100="м",$J100=11),VLOOKUP(U100,[2]Лист1!$AB$5:$AC$74,2),IF(AND($H100="м",$J100=12),VLOOKUP(U100,[2]Лист1!$AU$5:$AV$74,2),IF(AND($H100="м",$J100=13),VLOOKUP(U100,[2]Лист1!$BN$5:$BBJ$74,2),IF(AND($H100="ж",$J100=10),VLOOKUP(U100,[2]Лист1!$Q$5:$R$74,2),IF(AND($H100="ж",$J100=11),VLOOKUP(U100,[2]Лист1!$AK$5:$AL$74,2),IF(AND($H100="ж",$J100=12),VLOOKUP(U100,[2]Лист1!$BD$5:$BE$74,2),IF(AND($H100="ж",$J100=13),VLOOKUP(U100,[2]Лист1!$BW$5:$BX$74,2)))))))))),0)</f>
        <v>36</v>
      </c>
      <c r="W100" s="121">
        <v>4407</v>
      </c>
      <c r="X100" s="111">
        <f>IFERROR(IF(W100="",0,IF(AND($H100="м",$J100=10),VLOOKUP(W100,[2]Лист1!$A$5:$B$75,2,FALSE),IF(AND($H100="м",$J100=11),VLOOKUP(W100,[2]Лист1!$U$5:$V$75,2,FALSE),IF(AND($H100="м",$J100=12),VLOOKUP(W100,[2]Лист1!$AN$5:$AO$75,2,FALSE),IF(AND($H100="м",$J100=13),VLOOKUP(W100,[2]Лист1!$BG$5:$BH$75,2,FALSE),IF(AND($H100="ж",$J100=10),VLOOKUP(W100,[2]Лист1!$J$5:$K$75,2,FALSE),IF(AND($H100="ж",$J100=11),VLOOKUP(W100,[2]Лист1!$AD$5:$AE$75,2,FALSE),IF(AND($H100="ж",$J100=12),VLOOKUP(W100,[2]Лист1!$AW$5:$AX$75,2,FALSE),IF(AND($H100="ж",$J100=13),VLOOKUP(W100,[2]Лист1!$BP$5:$BQ$75,2,FALSE)))))))))),IF(W100="",0,IF(AND($H100="м",$J100=10),VLOOKUP(W100,[2]Лист1!$A$5:$B$75,2),IF(AND($H100="м",$J100=11),VLOOKUP(W100,[2]Лист1!$U$5:$V$75,2),IF(AND($H100="м",$J100=12),VLOOKUP(W100,[2]Лист1!$AN$5:$AO$75,2),IF(AND($H100="м",$J100=13),VLOOKUP(W100,[2]Лист1!$BG$5:$BH$75,2),IF(AND($H100="ж",$J100=10),VLOOKUP(W100,[2]Лист1!$J$5:$K$75,2),IF(AND($H100="ж",$J100=11),VLOOKUP(W100,[2]Лист1!$AD$5:$AE$75,2),IF(AND($H100="ж",$J100=12),VLOOKUP(W100,[2]Лист1!$AW$5:$AX$75,2),IF(AND($H100="ж",$J100=13),VLOOKUP(W100,[2]Лист1!$BP$5:$BQ$75,2))))))))))-1)</f>
        <v>39</v>
      </c>
      <c r="Y100" s="110">
        <f t="shared" si="13"/>
        <v>212</v>
      </c>
      <c r="Z100" s="169"/>
    </row>
  </sheetData>
  <autoFilter ref="A4:Y77"/>
  <mergeCells count="26">
    <mergeCell ref="Z69:Z76"/>
    <mergeCell ref="Z77:Z84"/>
    <mergeCell ref="Z85:Z92"/>
    <mergeCell ref="Z93:Z100"/>
    <mergeCell ref="Z29:Z36"/>
    <mergeCell ref="Z37:Z44"/>
    <mergeCell ref="Z45:Z52"/>
    <mergeCell ref="Z53:Z60"/>
    <mergeCell ref="Z61:Z68"/>
    <mergeCell ref="W3:X3"/>
    <mergeCell ref="Y3:Y4"/>
    <mergeCell ref="A3:A4"/>
    <mergeCell ref="C3:C4"/>
    <mergeCell ref="H3:H4"/>
    <mergeCell ref="J3:J4"/>
    <mergeCell ref="K3:L3"/>
    <mergeCell ref="M3:N3"/>
    <mergeCell ref="S3:T3"/>
    <mergeCell ref="U3:V3"/>
    <mergeCell ref="Q3:R3"/>
    <mergeCell ref="O3:P3"/>
    <mergeCell ref="AA5:AA16"/>
    <mergeCell ref="AA17:AA28"/>
    <mergeCell ref="Z5:Z12"/>
    <mergeCell ref="Z13:Z20"/>
    <mergeCell ref="Z21:Z28"/>
  </mergeCells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  <pageSetUpPr fitToPage="1"/>
  </sheetPr>
  <dimension ref="A1:AD116"/>
  <sheetViews>
    <sheetView topLeftCell="A12" zoomScale="25" zoomScaleNormal="25" zoomScaleSheetLayoutView="100" workbookViewId="0">
      <selection activeCell="N35" sqref="N35"/>
    </sheetView>
  </sheetViews>
  <sheetFormatPr defaultColWidth="8.85546875" defaultRowHeight="15.75" x14ac:dyDescent="0.25"/>
  <cols>
    <col min="1" max="1" width="8.85546875" style="1" customWidth="1"/>
    <col min="2" max="2" width="21.42578125" style="1" customWidth="1"/>
    <col min="3" max="3" width="28.5703125" style="1" customWidth="1"/>
    <col min="4" max="5" width="20.7109375" style="1" customWidth="1"/>
    <col min="6" max="9" width="20.7109375" style="1" hidden="1" customWidth="1"/>
    <col min="10" max="19" width="20.7109375" style="1" customWidth="1"/>
    <col min="20" max="24" width="20.7109375" style="1" hidden="1" customWidth="1"/>
    <col min="25" max="27" width="20.7109375" style="1" customWidth="1"/>
    <col min="28" max="29" width="22" style="1" customWidth="1"/>
    <col min="30" max="30" width="23.28515625" style="1" customWidth="1"/>
    <col min="31" max="16384" width="8.85546875" style="1"/>
  </cols>
  <sheetData>
    <row r="1" spans="1:30" ht="18.75" x14ac:dyDescent="0.25">
      <c r="A1" s="193" t="s">
        <v>140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</row>
    <row r="2" spans="1:30" ht="17.45" customHeight="1" x14ac:dyDescent="0.25">
      <c r="A2" s="200" t="s">
        <v>141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</row>
    <row r="3" spans="1:30" ht="10.15" customHeight="1" x14ac:dyDescent="0.2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</row>
    <row r="4" spans="1:30" ht="25.9" customHeight="1" x14ac:dyDescent="0.25">
      <c r="A4" s="200" t="s">
        <v>142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</row>
    <row r="5" spans="1:30" ht="17.45" customHeight="1" x14ac:dyDescent="0.25">
      <c r="A5" s="200" t="s">
        <v>145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</row>
    <row r="6" spans="1:30" ht="17.45" customHeight="1" x14ac:dyDescent="0.25">
      <c r="A6" s="200" t="s">
        <v>143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</row>
    <row r="7" spans="1:30" ht="17.45" customHeight="1" x14ac:dyDescent="0.2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</row>
    <row r="8" spans="1:30" ht="17.45" customHeight="1" x14ac:dyDescent="0.25">
      <c r="A8" s="200" t="s">
        <v>375</v>
      </c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</row>
    <row r="9" spans="1:30" ht="17.45" customHeight="1" x14ac:dyDescent="0.25">
      <c r="A9" s="200" t="s">
        <v>120</v>
      </c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</row>
    <row r="10" spans="1:30" ht="18.75" x14ac:dyDescent="0.25">
      <c r="A10" s="200" t="s">
        <v>121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</row>
    <row r="11" spans="1:30" s="3" customFormat="1" ht="20.100000000000001" customHeight="1" x14ac:dyDescent="0.3">
      <c r="A11" s="199" t="s">
        <v>123</v>
      </c>
      <c r="B11" s="199"/>
      <c r="C11" s="199"/>
      <c r="D11" s="199"/>
      <c r="E11" s="199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U11" s="35"/>
      <c r="V11" s="35"/>
      <c r="W11" s="35"/>
      <c r="X11" s="35"/>
      <c r="Y11" s="35"/>
      <c r="Z11" s="35"/>
      <c r="AA11" s="35"/>
      <c r="AB11" s="35"/>
      <c r="AC11" s="199" t="s">
        <v>138</v>
      </c>
      <c r="AD11" s="199"/>
    </row>
    <row r="12" spans="1:30" ht="21" customHeight="1" x14ac:dyDescent="0.25">
      <c r="A12" s="159" t="s">
        <v>8</v>
      </c>
      <c r="B12" s="159" t="s">
        <v>7</v>
      </c>
      <c r="C12" s="159" t="s">
        <v>6</v>
      </c>
      <c r="D12" s="187" t="s">
        <v>116</v>
      </c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9"/>
    </row>
    <row r="13" spans="1:30" ht="50.45" customHeight="1" x14ac:dyDescent="0.25">
      <c r="A13" s="159"/>
      <c r="B13" s="159"/>
      <c r="C13" s="159"/>
      <c r="D13" s="180" t="s">
        <v>5</v>
      </c>
      <c r="E13" s="181"/>
      <c r="F13" s="159" t="s">
        <v>4</v>
      </c>
      <c r="G13" s="159"/>
      <c r="H13" s="159"/>
      <c r="I13" s="159"/>
      <c r="J13" s="159"/>
      <c r="K13" s="159"/>
      <c r="L13" s="180" t="s">
        <v>148</v>
      </c>
      <c r="M13" s="181"/>
      <c r="N13" s="180" t="s">
        <v>149</v>
      </c>
      <c r="O13" s="181"/>
      <c r="P13" s="180" t="s">
        <v>146</v>
      </c>
      <c r="Q13" s="181"/>
      <c r="R13" s="180" t="s">
        <v>147</v>
      </c>
      <c r="S13" s="181"/>
      <c r="T13" s="187" t="s">
        <v>122</v>
      </c>
      <c r="U13" s="188"/>
      <c r="V13" s="188"/>
      <c r="W13" s="188"/>
      <c r="X13" s="188"/>
      <c r="Y13" s="188"/>
      <c r="Z13" s="189"/>
      <c r="AA13" s="185" t="s">
        <v>3</v>
      </c>
      <c r="AB13" s="185" t="s">
        <v>150</v>
      </c>
      <c r="AC13" s="186" t="s">
        <v>117</v>
      </c>
      <c r="AD13" s="159" t="s">
        <v>2</v>
      </c>
    </row>
    <row r="14" spans="1:30" ht="32.450000000000003" customHeight="1" thickBot="1" x14ac:dyDescent="0.35">
      <c r="A14" s="194"/>
      <c r="B14" s="194"/>
      <c r="C14" s="194"/>
      <c r="D14" s="135" t="s">
        <v>0</v>
      </c>
      <c r="E14" s="135" t="s">
        <v>1</v>
      </c>
      <c r="F14" s="135" t="s">
        <v>0</v>
      </c>
      <c r="G14" s="135"/>
      <c r="H14" s="135"/>
      <c r="I14" s="135"/>
      <c r="J14" s="135" t="s">
        <v>0</v>
      </c>
      <c r="K14" s="135" t="s">
        <v>1</v>
      </c>
      <c r="L14" s="135" t="s">
        <v>0</v>
      </c>
      <c r="M14" s="135" t="s">
        <v>1</v>
      </c>
      <c r="N14" s="135" t="s">
        <v>0</v>
      </c>
      <c r="O14" s="135" t="s">
        <v>1</v>
      </c>
      <c r="P14" s="135" t="s">
        <v>0</v>
      </c>
      <c r="Q14" s="135" t="s">
        <v>1</v>
      </c>
      <c r="R14" s="135" t="s">
        <v>0</v>
      </c>
      <c r="S14" s="135" t="s">
        <v>1</v>
      </c>
      <c r="T14" s="135"/>
      <c r="U14" s="135"/>
      <c r="V14" s="135"/>
      <c r="W14" s="135"/>
      <c r="X14" s="135"/>
      <c r="Y14" s="135" t="s">
        <v>0</v>
      </c>
      <c r="Z14" s="135" t="s">
        <v>1</v>
      </c>
      <c r="AA14" s="186"/>
      <c r="AB14" s="186"/>
      <c r="AC14" s="198"/>
      <c r="AD14" s="194"/>
    </row>
    <row r="15" spans="1:30" ht="30" customHeight="1" thickBot="1" x14ac:dyDescent="0.35">
      <c r="A15" s="177">
        <v>1</v>
      </c>
      <c r="B15" s="182" t="s">
        <v>131</v>
      </c>
      <c r="C15" s="136" t="str">
        <f>Лист2!G5</f>
        <v>Береговой Антон</v>
      </c>
      <c r="D15" s="144">
        <f>Лист2!K5</f>
        <v>130</v>
      </c>
      <c r="E15" s="144">
        <f>Лист2!L5</f>
        <v>5</v>
      </c>
      <c r="F15" s="145">
        <f>Лист2!M5</f>
        <v>63</v>
      </c>
      <c r="G15" s="144" t="str">
        <f>LEFT(F15)</f>
        <v>6</v>
      </c>
      <c r="H15" s="144" t="s">
        <v>118</v>
      </c>
      <c r="I15" s="144" t="str">
        <f>RIGHT(F15)</f>
        <v>3</v>
      </c>
      <c r="J15" s="144" t="str">
        <f>CONCATENATE(G15,H15,I15)</f>
        <v>6,3</v>
      </c>
      <c r="K15" s="145">
        <f>Лист2!N5</f>
        <v>7</v>
      </c>
      <c r="L15" s="144">
        <f>Лист2!O5</f>
        <v>23</v>
      </c>
      <c r="M15" s="144">
        <f>Лист2!P5</f>
        <v>30</v>
      </c>
      <c r="N15" s="144">
        <f>Лист2!Q5</f>
        <v>9</v>
      </c>
      <c r="O15" s="144">
        <f>Лист2!R5</f>
        <v>29</v>
      </c>
      <c r="P15" s="144">
        <f>Лист2!S5</f>
        <v>0</v>
      </c>
      <c r="Q15" s="144">
        <f>Лист2!T5</f>
        <v>0</v>
      </c>
      <c r="R15" s="144">
        <f>Лист2!U5</f>
        <v>0</v>
      </c>
      <c r="S15" s="144">
        <f>Лист2!V5</f>
        <v>0</v>
      </c>
      <c r="T15" s="144">
        <f>Лист2!W5</f>
        <v>5085</v>
      </c>
      <c r="U15" s="144" t="str">
        <f>LEFT(T15,1)</f>
        <v>5</v>
      </c>
      <c r="V15" s="144" t="str">
        <f t="shared" ref="V15" si="0">LEFT(T15,3)</f>
        <v>508</v>
      </c>
      <c r="W15" s="144" t="str">
        <f>RIGHT(V15,2)</f>
        <v>08</v>
      </c>
      <c r="X15" s="144" t="str">
        <f>RIGHT(T15,1)</f>
        <v>5</v>
      </c>
      <c r="Y15" s="144" t="str">
        <f t="shared" ref="Y15" si="1">CONCATENATE(U15,",",W15,":",X15)</f>
        <v>5,08:5</v>
      </c>
      <c r="Z15" s="144">
        <f>Лист2!X5</f>
        <v>15</v>
      </c>
      <c r="AA15" s="146">
        <f>Лист2!Y5</f>
        <v>86</v>
      </c>
      <c r="AB15" s="197">
        <f>Лист2!Z5</f>
        <v>805</v>
      </c>
      <c r="AC15" s="174">
        <f>SUM(AB15:AB30)</f>
        <v>1846</v>
      </c>
      <c r="AD15" s="190"/>
    </row>
    <row r="16" spans="1:30" ht="30" customHeight="1" thickBot="1" x14ac:dyDescent="0.35">
      <c r="A16" s="178"/>
      <c r="B16" s="183"/>
      <c r="C16" s="137" t="str">
        <f>Лист2!G6</f>
        <v>Хлебников Глеб</v>
      </c>
      <c r="D16" s="147">
        <f>Лист2!K6</f>
        <v>152</v>
      </c>
      <c r="E16" s="147">
        <f>Лист2!L6</f>
        <v>16</v>
      </c>
      <c r="F16" s="148">
        <f>Лист2!M6</f>
        <v>62</v>
      </c>
      <c r="G16" s="147" t="str">
        <f t="shared" ref="G16:G80" si="2">LEFT(F16)</f>
        <v>6</v>
      </c>
      <c r="H16" s="147" t="s">
        <v>118</v>
      </c>
      <c r="I16" s="147" t="str">
        <f t="shared" ref="I16:I30" si="3">RIGHT(F16)</f>
        <v>2</v>
      </c>
      <c r="J16" s="147" t="str">
        <f t="shared" ref="J16:J30" si="4">CONCATENATE(G16,H16,I16)</f>
        <v>6,2</v>
      </c>
      <c r="K16" s="148">
        <f>Лист2!N6</f>
        <v>17</v>
      </c>
      <c r="L16" s="147">
        <f>Лист2!O6</f>
        <v>26</v>
      </c>
      <c r="M16" s="147">
        <f>Лист2!P6</f>
        <v>41</v>
      </c>
      <c r="N16" s="147">
        <f>Лист2!Q6</f>
        <v>0</v>
      </c>
      <c r="O16" s="147">
        <f>Лист2!R6</f>
        <v>9</v>
      </c>
      <c r="P16" s="147">
        <f>Лист2!S6</f>
        <v>3</v>
      </c>
      <c r="Q16" s="147">
        <f>Лист2!T6</f>
        <v>21</v>
      </c>
      <c r="R16" s="147">
        <f>Лист2!U6</f>
        <v>0</v>
      </c>
      <c r="S16" s="147">
        <f>Лист2!V6</f>
        <v>0</v>
      </c>
      <c r="T16" s="147">
        <f>Лист2!W6</f>
        <v>5267</v>
      </c>
      <c r="U16" s="147" t="str">
        <f t="shared" ref="U16:U80" si="5">LEFT(T16,1)</f>
        <v>5</v>
      </c>
      <c r="V16" s="147" t="str">
        <f t="shared" ref="V16:V31" si="6">LEFT(T16,3)</f>
        <v>526</v>
      </c>
      <c r="W16" s="147" t="str">
        <f t="shared" ref="W16:W80" si="7">RIGHT(V16,2)</f>
        <v>26</v>
      </c>
      <c r="X16" s="147" t="str">
        <f t="shared" ref="X16:X30" si="8">RIGHT(T16,1)</f>
        <v>7</v>
      </c>
      <c r="Y16" s="147" t="str">
        <f t="shared" ref="Y16:Y31" si="9">CONCATENATE(U16,",",W16,":",X16)</f>
        <v>5,26:7</v>
      </c>
      <c r="Z16" s="147">
        <f>Лист2!X6</f>
        <v>17</v>
      </c>
      <c r="AA16" s="146">
        <f>Лист2!Y6</f>
        <v>121</v>
      </c>
      <c r="AB16" s="195"/>
      <c r="AC16" s="175"/>
      <c r="AD16" s="191"/>
    </row>
    <row r="17" spans="1:30" ht="30" customHeight="1" thickBot="1" x14ac:dyDescent="0.35">
      <c r="A17" s="178"/>
      <c r="B17" s="183"/>
      <c r="C17" s="137" t="str">
        <f>Лист2!G7</f>
        <v>Ямкин Денис</v>
      </c>
      <c r="D17" s="147">
        <f>Лист2!K7</f>
        <v>125</v>
      </c>
      <c r="E17" s="147">
        <f>Лист2!L7</f>
        <v>6</v>
      </c>
      <c r="F17" s="148">
        <f>Лист2!M7</f>
        <v>63</v>
      </c>
      <c r="G17" s="147" t="str">
        <f t="shared" si="2"/>
        <v>6</v>
      </c>
      <c r="H17" s="147" t="s">
        <v>118</v>
      </c>
      <c r="I17" s="147" t="str">
        <f t="shared" si="3"/>
        <v>3</v>
      </c>
      <c r="J17" s="147" t="str">
        <f t="shared" si="4"/>
        <v>6,3</v>
      </c>
      <c r="K17" s="148">
        <f>Лист2!N7</f>
        <v>14</v>
      </c>
      <c r="L17" s="147">
        <f>Лист2!O7</f>
        <v>25</v>
      </c>
      <c r="M17" s="147">
        <f>Лист2!P7</f>
        <v>39</v>
      </c>
      <c r="N17" s="147">
        <f>Лист2!Q7</f>
        <v>9</v>
      </c>
      <c r="O17" s="147">
        <f>Лист2!R7</f>
        <v>38</v>
      </c>
      <c r="P17" s="147">
        <f>Лист2!S7</f>
        <v>1</v>
      </c>
      <c r="Q17" s="147">
        <f>Лист2!T7</f>
        <v>13</v>
      </c>
      <c r="R17" s="147">
        <f>Лист2!U7</f>
        <v>0</v>
      </c>
      <c r="S17" s="147">
        <f>Лист2!V7</f>
        <v>0</v>
      </c>
      <c r="T17" s="147">
        <f>Лист2!W7</f>
        <v>5173</v>
      </c>
      <c r="U17" s="147" t="str">
        <f t="shared" si="5"/>
        <v>5</v>
      </c>
      <c r="V17" s="147" t="str">
        <f t="shared" si="6"/>
        <v>517</v>
      </c>
      <c r="W17" s="147" t="str">
        <f t="shared" si="7"/>
        <v>17</v>
      </c>
      <c r="X17" s="147" t="str">
        <f t="shared" si="8"/>
        <v>3</v>
      </c>
      <c r="Y17" s="147" t="str">
        <f t="shared" si="9"/>
        <v>5,17:3</v>
      </c>
      <c r="Z17" s="147">
        <f>Лист2!X7</f>
        <v>19</v>
      </c>
      <c r="AA17" s="146">
        <f>Лист2!Y7</f>
        <v>129</v>
      </c>
      <c r="AB17" s="195"/>
      <c r="AC17" s="175"/>
      <c r="AD17" s="191"/>
    </row>
    <row r="18" spans="1:30" ht="30" customHeight="1" thickBot="1" x14ac:dyDescent="0.35">
      <c r="A18" s="178"/>
      <c r="B18" s="183"/>
      <c r="C18" s="137" t="str">
        <f>Лист2!G8</f>
        <v>Яптунэ Адриан</v>
      </c>
      <c r="D18" s="147">
        <f>Лист2!K8</f>
        <v>134</v>
      </c>
      <c r="E18" s="147">
        <f>Лист2!L8</f>
        <v>9</v>
      </c>
      <c r="F18" s="148">
        <f>Лист2!M8</f>
        <v>61</v>
      </c>
      <c r="G18" s="147" t="str">
        <f t="shared" si="2"/>
        <v>6</v>
      </c>
      <c r="H18" s="147" t="s">
        <v>118</v>
      </c>
      <c r="I18" s="147" t="str">
        <f t="shared" si="3"/>
        <v>1</v>
      </c>
      <c r="J18" s="147" t="str">
        <f t="shared" si="4"/>
        <v>6,1</v>
      </c>
      <c r="K18" s="148">
        <f>Лист2!N8</f>
        <v>20</v>
      </c>
      <c r="L18" s="147">
        <f>Лист2!O8</f>
        <v>22</v>
      </c>
      <c r="M18" s="147">
        <f>Лист2!P8</f>
        <v>33</v>
      </c>
      <c r="N18" s="147">
        <f>Лист2!Q8</f>
        <v>10</v>
      </c>
      <c r="O18" s="147">
        <f>Лист2!R8</f>
        <v>42</v>
      </c>
      <c r="P18" s="147">
        <f>Лист2!S8</f>
        <v>0</v>
      </c>
      <c r="Q18" s="147">
        <f>Лист2!T8</f>
        <v>0</v>
      </c>
      <c r="R18" s="147">
        <f>Лист2!U8</f>
        <v>0</v>
      </c>
      <c r="S18" s="147">
        <f>Лист2!V8</f>
        <v>0</v>
      </c>
      <c r="T18" s="147">
        <f>Лист2!W8</f>
        <v>5167</v>
      </c>
      <c r="U18" s="147" t="str">
        <f t="shared" si="5"/>
        <v>5</v>
      </c>
      <c r="V18" s="147" t="str">
        <f t="shared" si="6"/>
        <v>516</v>
      </c>
      <c r="W18" s="147" t="str">
        <f t="shared" si="7"/>
        <v>16</v>
      </c>
      <c r="X18" s="147" t="str">
        <f t="shared" si="8"/>
        <v>7</v>
      </c>
      <c r="Y18" s="147" t="str">
        <f t="shared" si="9"/>
        <v>5,16:7</v>
      </c>
      <c r="Z18" s="147">
        <f>Лист2!X8</f>
        <v>19</v>
      </c>
      <c r="AA18" s="146">
        <f>Лист2!Y8</f>
        <v>123</v>
      </c>
      <c r="AB18" s="195"/>
      <c r="AC18" s="175"/>
      <c r="AD18" s="191"/>
    </row>
    <row r="19" spans="1:30" ht="30" customHeight="1" thickBot="1" x14ac:dyDescent="0.35">
      <c r="A19" s="178"/>
      <c r="B19" s="183"/>
      <c r="C19" s="137" t="str">
        <f>Лист2!G9</f>
        <v>Яр Даниил</v>
      </c>
      <c r="D19" s="147">
        <f>Лист2!K9</f>
        <v>138</v>
      </c>
      <c r="E19" s="147">
        <f>Лист2!L9</f>
        <v>10</v>
      </c>
      <c r="F19" s="148">
        <f>Лист2!M9</f>
        <v>67</v>
      </c>
      <c r="G19" s="147" t="str">
        <f t="shared" si="2"/>
        <v>6</v>
      </c>
      <c r="H19" s="147" t="s">
        <v>118</v>
      </c>
      <c r="I19" s="147" t="str">
        <f t="shared" si="3"/>
        <v>7</v>
      </c>
      <c r="J19" s="147" t="str">
        <f t="shared" si="4"/>
        <v>6,7</v>
      </c>
      <c r="K19" s="148">
        <f>Лист2!N9</f>
        <v>5</v>
      </c>
      <c r="L19" s="147">
        <f>Лист2!O9</f>
        <v>21</v>
      </c>
      <c r="M19" s="147">
        <f>Лист2!P9</f>
        <v>31</v>
      </c>
      <c r="N19" s="147">
        <f>Лист2!Q9</f>
        <v>3</v>
      </c>
      <c r="O19" s="147">
        <f>Лист2!R9</f>
        <v>18</v>
      </c>
      <c r="P19" s="147">
        <f>Лист2!S9</f>
        <v>0</v>
      </c>
      <c r="Q19" s="147">
        <f>Лист2!T9</f>
        <v>0</v>
      </c>
      <c r="R19" s="147">
        <f>Лист2!U9</f>
        <v>0</v>
      </c>
      <c r="S19" s="147">
        <f>Лист2!V9</f>
        <v>0</v>
      </c>
      <c r="T19" s="147">
        <f>Лист2!W9</f>
        <v>5162</v>
      </c>
      <c r="U19" s="147" t="str">
        <f t="shared" si="5"/>
        <v>5</v>
      </c>
      <c r="V19" s="147" t="str">
        <f t="shared" si="6"/>
        <v>516</v>
      </c>
      <c r="W19" s="147" t="str">
        <f t="shared" si="7"/>
        <v>16</v>
      </c>
      <c r="X19" s="147" t="str">
        <f t="shared" si="8"/>
        <v>2</v>
      </c>
      <c r="Y19" s="147" t="str">
        <f t="shared" si="9"/>
        <v>5,16:2</v>
      </c>
      <c r="Z19" s="147">
        <f>Лист2!X9</f>
        <v>19</v>
      </c>
      <c r="AA19" s="146">
        <f>Лист2!Y9</f>
        <v>83</v>
      </c>
      <c r="AB19" s="195"/>
      <c r="AC19" s="175"/>
      <c r="AD19" s="191"/>
    </row>
    <row r="20" spans="1:30" ht="30" customHeight="1" thickBot="1" x14ac:dyDescent="0.35">
      <c r="A20" s="178"/>
      <c r="B20" s="183"/>
      <c r="C20" s="137" t="str">
        <f>Лист2!G10</f>
        <v>Яптунэ Юрий</v>
      </c>
      <c r="D20" s="147">
        <f>Лист2!K10</f>
        <v>154</v>
      </c>
      <c r="E20" s="147">
        <f>Лист2!L10</f>
        <v>13</v>
      </c>
      <c r="F20" s="148">
        <f>Лист2!M10</f>
        <v>56</v>
      </c>
      <c r="G20" s="147" t="str">
        <f t="shared" si="2"/>
        <v>5</v>
      </c>
      <c r="H20" s="147" t="s">
        <v>118</v>
      </c>
      <c r="I20" s="147" t="str">
        <f t="shared" si="3"/>
        <v>6</v>
      </c>
      <c r="J20" s="147" t="str">
        <f t="shared" si="4"/>
        <v>5,6</v>
      </c>
      <c r="K20" s="148">
        <f>Лист2!N10</f>
        <v>26</v>
      </c>
      <c r="L20" s="147">
        <f>Лист2!O10</f>
        <v>26</v>
      </c>
      <c r="M20" s="147">
        <f>Лист2!P10</f>
        <v>36</v>
      </c>
      <c r="N20" s="147">
        <f>Лист2!Q10</f>
        <v>11</v>
      </c>
      <c r="O20" s="147">
        <f>Лист2!R10</f>
        <v>35</v>
      </c>
      <c r="P20" s="147">
        <f>Лист2!S10</f>
        <v>3</v>
      </c>
      <c r="Q20" s="147">
        <f>Лист2!T10</f>
        <v>17</v>
      </c>
      <c r="R20" s="147">
        <f>Лист2!U10</f>
        <v>0</v>
      </c>
      <c r="S20" s="147">
        <f>Лист2!V10</f>
        <v>0</v>
      </c>
      <c r="T20" s="147">
        <f>Лист2!W10</f>
        <v>4260</v>
      </c>
      <c r="U20" s="147" t="str">
        <f t="shared" si="5"/>
        <v>4</v>
      </c>
      <c r="V20" s="147" t="str">
        <f t="shared" si="6"/>
        <v>426</v>
      </c>
      <c r="W20" s="147" t="str">
        <f t="shared" si="7"/>
        <v>26</v>
      </c>
      <c r="X20" s="147" t="str">
        <f t="shared" si="8"/>
        <v>0</v>
      </c>
      <c r="Y20" s="147" t="str">
        <f t="shared" si="9"/>
        <v>4,26:0</v>
      </c>
      <c r="Z20" s="147">
        <f>Лист2!X10</f>
        <v>28</v>
      </c>
      <c r="AA20" s="146">
        <f>Лист2!Y10</f>
        <v>155</v>
      </c>
      <c r="AB20" s="195"/>
      <c r="AC20" s="175"/>
      <c r="AD20" s="191"/>
    </row>
    <row r="21" spans="1:30" ht="30" customHeight="1" thickBot="1" x14ac:dyDescent="0.35">
      <c r="A21" s="178"/>
      <c r="B21" s="183"/>
      <c r="C21" s="137" t="str">
        <f>Лист2!G11</f>
        <v>Судненко Савелий</v>
      </c>
      <c r="D21" s="147">
        <f>Лист2!K11</f>
        <v>110</v>
      </c>
      <c r="E21" s="147">
        <f>Лист2!L11</f>
        <v>1</v>
      </c>
      <c r="F21" s="148">
        <f>Лист2!M11</f>
        <v>70</v>
      </c>
      <c r="G21" s="147" t="str">
        <f t="shared" si="2"/>
        <v>7</v>
      </c>
      <c r="H21" s="147" t="s">
        <v>118</v>
      </c>
      <c r="I21" s="147" t="str">
        <f t="shared" si="3"/>
        <v>0</v>
      </c>
      <c r="J21" s="147" t="str">
        <f t="shared" si="4"/>
        <v>7,0</v>
      </c>
      <c r="K21" s="148">
        <f>Лист2!N11</f>
        <v>0</v>
      </c>
      <c r="L21" s="147">
        <f>Лист2!O11</f>
        <v>29</v>
      </c>
      <c r="M21" s="147">
        <f>Лист2!P11</f>
        <v>47</v>
      </c>
      <c r="N21" s="147">
        <f>Лист2!Q11</f>
        <v>6</v>
      </c>
      <c r="O21" s="147">
        <f>Лист2!R11</f>
        <v>27</v>
      </c>
      <c r="P21" s="147">
        <f>Лист2!S11</f>
        <v>0</v>
      </c>
      <c r="Q21" s="147">
        <f>Лист2!T11</f>
        <v>0</v>
      </c>
      <c r="R21" s="147">
        <f>Лист2!U11</f>
        <v>0</v>
      </c>
      <c r="S21" s="147">
        <f>Лист2!V11</f>
        <v>0</v>
      </c>
      <c r="T21" s="147">
        <f>Лист2!W11</f>
        <v>6150</v>
      </c>
      <c r="U21" s="147" t="str">
        <f t="shared" si="5"/>
        <v>6</v>
      </c>
      <c r="V21" s="147" t="str">
        <f t="shared" si="6"/>
        <v>615</v>
      </c>
      <c r="W21" s="147" t="str">
        <f t="shared" si="7"/>
        <v>15</v>
      </c>
      <c r="X21" s="147" t="str">
        <f t="shared" si="8"/>
        <v>0</v>
      </c>
      <c r="Y21" s="147" t="str">
        <f t="shared" si="9"/>
        <v>6,15:0</v>
      </c>
      <c r="Z21" s="147">
        <f>Лист2!X11</f>
        <v>6</v>
      </c>
      <c r="AA21" s="146">
        <f>Лист2!Y11</f>
        <v>81</v>
      </c>
      <c r="AB21" s="195"/>
      <c r="AC21" s="175"/>
      <c r="AD21" s="191"/>
    </row>
    <row r="22" spans="1:30" ht="30" customHeight="1" thickBot="1" x14ac:dyDescent="0.35">
      <c r="A22" s="178"/>
      <c r="B22" s="183"/>
      <c r="C22" s="138" t="str">
        <f>Лист2!G12</f>
        <v>Лампай Василий</v>
      </c>
      <c r="D22" s="149">
        <f>Лист2!K12</f>
        <v>155</v>
      </c>
      <c r="E22" s="149">
        <f>Лист2!L12</f>
        <v>17</v>
      </c>
      <c r="F22" s="150">
        <f>Лист2!M12</f>
        <v>64</v>
      </c>
      <c r="G22" s="149" t="str">
        <f t="shared" si="2"/>
        <v>6</v>
      </c>
      <c r="H22" s="149" t="s">
        <v>118</v>
      </c>
      <c r="I22" s="149" t="str">
        <f t="shared" si="3"/>
        <v>4</v>
      </c>
      <c r="J22" s="149" t="str">
        <f t="shared" si="4"/>
        <v>6,4</v>
      </c>
      <c r="K22" s="150">
        <f>Лист2!N12</f>
        <v>11</v>
      </c>
      <c r="L22" s="149">
        <f>Лист2!O12</f>
        <v>24</v>
      </c>
      <c r="M22" s="149">
        <f>Лист2!P12</f>
        <v>37</v>
      </c>
      <c r="N22" s="149">
        <f>Лист2!Q12</f>
        <v>5</v>
      </c>
      <c r="O22" s="149">
        <f>Лист2!R12</f>
        <v>24</v>
      </c>
      <c r="P22" s="149">
        <f>Лист2!S12</f>
        <v>0</v>
      </c>
      <c r="Q22" s="149">
        <f>Лист2!T12</f>
        <v>0</v>
      </c>
      <c r="R22" s="149">
        <f>Лист2!U12</f>
        <v>0</v>
      </c>
      <c r="S22" s="149">
        <f>Лист2!V12</f>
        <v>0</v>
      </c>
      <c r="T22" s="149">
        <f>Лист2!W12</f>
        <v>5182</v>
      </c>
      <c r="U22" s="149" t="str">
        <f t="shared" si="5"/>
        <v>5</v>
      </c>
      <c r="V22" s="149" t="str">
        <f t="shared" si="6"/>
        <v>518</v>
      </c>
      <c r="W22" s="149" t="str">
        <f t="shared" si="7"/>
        <v>18</v>
      </c>
      <c r="X22" s="149" t="str">
        <f t="shared" si="8"/>
        <v>2</v>
      </c>
      <c r="Y22" s="149" t="str">
        <f t="shared" si="9"/>
        <v>5,18:2</v>
      </c>
      <c r="Z22" s="149">
        <f>Лист2!X12</f>
        <v>19</v>
      </c>
      <c r="AA22" s="146">
        <f>Лист2!Y12</f>
        <v>108</v>
      </c>
      <c r="AB22" s="195"/>
      <c r="AC22" s="175"/>
      <c r="AD22" s="191"/>
    </row>
    <row r="23" spans="1:30" ht="30" customHeight="1" thickBot="1" x14ac:dyDescent="0.35">
      <c r="A23" s="178"/>
      <c r="B23" s="183"/>
      <c r="C23" s="136" t="str">
        <f>Лист2!G13</f>
        <v>Пальчина Нина</v>
      </c>
      <c r="D23" s="144">
        <f>Лист2!K13</f>
        <v>128</v>
      </c>
      <c r="E23" s="144">
        <f>Лист2!L13</f>
        <v>14</v>
      </c>
      <c r="F23" s="145">
        <f>Лист2!M13</f>
        <v>67</v>
      </c>
      <c r="G23" s="144" t="str">
        <f t="shared" si="2"/>
        <v>6</v>
      </c>
      <c r="H23" s="144" t="s">
        <v>118</v>
      </c>
      <c r="I23" s="144" t="str">
        <f t="shared" si="3"/>
        <v>7</v>
      </c>
      <c r="J23" s="144" t="str">
        <f t="shared" si="4"/>
        <v>6,7</v>
      </c>
      <c r="K23" s="145">
        <f>Лист2!N13</f>
        <v>9</v>
      </c>
      <c r="L23" s="144">
        <f>Лист2!O13</f>
        <v>29</v>
      </c>
      <c r="M23" s="144">
        <f>Лист2!P13</f>
        <v>54</v>
      </c>
      <c r="N23" s="144">
        <f>Лист2!Q13</f>
        <v>5</v>
      </c>
      <c r="O23" s="144">
        <f>Лист2!R13</f>
        <v>13</v>
      </c>
      <c r="P23" s="144">
        <f>Лист2!S13</f>
        <v>0</v>
      </c>
      <c r="Q23" s="144">
        <f>Лист2!T13</f>
        <v>0</v>
      </c>
      <c r="R23" s="144">
        <f>Лист2!U13</f>
        <v>6</v>
      </c>
      <c r="S23" s="144">
        <f>Лист2!V13</f>
        <v>12</v>
      </c>
      <c r="T23" s="144">
        <f>Лист2!W13</f>
        <v>6012</v>
      </c>
      <c r="U23" s="144" t="str">
        <f t="shared" si="5"/>
        <v>6</v>
      </c>
      <c r="V23" s="144" t="str">
        <f t="shared" si="6"/>
        <v>601</v>
      </c>
      <c r="W23" s="144" t="str">
        <f t="shared" si="7"/>
        <v>01</v>
      </c>
      <c r="X23" s="144" t="str">
        <f t="shared" si="8"/>
        <v>2</v>
      </c>
      <c r="Y23" s="144" t="str">
        <f t="shared" si="9"/>
        <v>6,01:2</v>
      </c>
      <c r="Z23" s="144">
        <f>Лист2!X13</f>
        <v>14</v>
      </c>
      <c r="AA23" s="146">
        <f>Лист2!Y13</f>
        <v>116</v>
      </c>
      <c r="AB23" s="195">
        <f>Лист2!Z13</f>
        <v>1041</v>
      </c>
      <c r="AC23" s="175"/>
      <c r="AD23" s="191"/>
    </row>
    <row r="24" spans="1:30" ht="30" customHeight="1" thickBot="1" x14ac:dyDescent="0.35">
      <c r="A24" s="178"/>
      <c r="B24" s="183"/>
      <c r="C24" s="137" t="str">
        <f>Лист2!G14</f>
        <v>Пальчина Анастасия</v>
      </c>
      <c r="D24" s="147">
        <f>Лист2!K14</f>
        <v>140</v>
      </c>
      <c r="E24" s="147">
        <f>Лист2!L14</f>
        <v>20</v>
      </c>
      <c r="F24" s="148">
        <f>Лист2!M14</f>
        <v>68</v>
      </c>
      <c r="G24" s="147" t="str">
        <f t="shared" si="2"/>
        <v>6</v>
      </c>
      <c r="H24" s="147" t="s">
        <v>118</v>
      </c>
      <c r="I24" s="147" t="str">
        <f t="shared" si="3"/>
        <v>8</v>
      </c>
      <c r="J24" s="147" t="str">
        <f t="shared" si="4"/>
        <v>6,8</v>
      </c>
      <c r="K24" s="148">
        <f>Лист2!N14</f>
        <v>7</v>
      </c>
      <c r="L24" s="147">
        <f>Лист2!O14</f>
        <v>30</v>
      </c>
      <c r="M24" s="147">
        <f>Лист2!P14</f>
        <v>56</v>
      </c>
      <c r="N24" s="147">
        <f>Лист2!Q14</f>
        <v>21</v>
      </c>
      <c r="O24" s="147">
        <f>Лист2!R14</f>
        <v>59</v>
      </c>
      <c r="P24" s="147">
        <f>Лист2!S14</f>
        <v>0</v>
      </c>
      <c r="Q24" s="147">
        <f>Лист2!T14</f>
        <v>0</v>
      </c>
      <c r="R24" s="147">
        <f>Лист2!U14</f>
        <v>19</v>
      </c>
      <c r="S24" s="147">
        <f>Лист2!V14</f>
        <v>38</v>
      </c>
      <c r="T24" s="147">
        <f>Лист2!W14</f>
        <v>5513</v>
      </c>
      <c r="U24" s="147" t="str">
        <f t="shared" si="5"/>
        <v>5</v>
      </c>
      <c r="V24" s="147" t="str">
        <f t="shared" si="6"/>
        <v>551</v>
      </c>
      <c r="W24" s="147" t="str">
        <f t="shared" si="7"/>
        <v>51</v>
      </c>
      <c r="X24" s="147" t="str">
        <f t="shared" si="8"/>
        <v>3</v>
      </c>
      <c r="Y24" s="147" t="str">
        <f t="shared" si="9"/>
        <v>5,51:3</v>
      </c>
      <c r="Z24" s="147">
        <f>Лист2!X14</f>
        <v>17</v>
      </c>
      <c r="AA24" s="146">
        <f>Лист2!Y14</f>
        <v>197</v>
      </c>
      <c r="AB24" s="195"/>
      <c r="AC24" s="175"/>
      <c r="AD24" s="191"/>
    </row>
    <row r="25" spans="1:30" ht="30" customHeight="1" thickBot="1" x14ac:dyDescent="0.35">
      <c r="A25" s="178"/>
      <c r="B25" s="183"/>
      <c r="C25" s="137" t="str">
        <f>Лист2!G15</f>
        <v>Яроцкая Татьяна</v>
      </c>
      <c r="D25" s="147">
        <f>Лист2!K15</f>
        <v>130</v>
      </c>
      <c r="E25" s="147">
        <f>Лист2!L15</f>
        <v>10</v>
      </c>
      <c r="F25" s="148">
        <f>Лист2!M15</f>
        <v>60</v>
      </c>
      <c r="G25" s="147" t="str">
        <f t="shared" si="2"/>
        <v>6</v>
      </c>
      <c r="H25" s="147" t="s">
        <v>118</v>
      </c>
      <c r="I25" s="147" t="str">
        <f t="shared" si="3"/>
        <v>0</v>
      </c>
      <c r="J25" s="147" t="str">
        <f t="shared" si="4"/>
        <v>6,0</v>
      </c>
      <c r="K25" s="148">
        <f>Лист2!N15</f>
        <v>22</v>
      </c>
      <c r="L25" s="147">
        <f>Лист2!O15</f>
        <v>22</v>
      </c>
      <c r="M25" s="147">
        <f>Лист2!P15</f>
        <v>33</v>
      </c>
      <c r="N25" s="147">
        <f>Лист2!Q15</f>
        <v>24</v>
      </c>
      <c r="O25" s="147">
        <f>Лист2!R15</f>
        <v>60</v>
      </c>
      <c r="P25" s="147">
        <f>Лист2!S15</f>
        <v>0</v>
      </c>
      <c r="Q25" s="147">
        <f>Лист2!T15</f>
        <v>0</v>
      </c>
      <c r="R25" s="147">
        <f>Лист2!U15</f>
        <v>8</v>
      </c>
      <c r="S25" s="147">
        <f>Лист2!V15</f>
        <v>10</v>
      </c>
      <c r="T25" s="147">
        <f>Лист2!W15</f>
        <v>5520</v>
      </c>
      <c r="U25" s="147" t="str">
        <f t="shared" si="5"/>
        <v>5</v>
      </c>
      <c r="V25" s="147" t="str">
        <f t="shared" si="6"/>
        <v>552</v>
      </c>
      <c r="W25" s="147" t="str">
        <f t="shared" si="7"/>
        <v>52</v>
      </c>
      <c r="X25" s="147" t="str">
        <f t="shared" si="8"/>
        <v>0</v>
      </c>
      <c r="Y25" s="147" t="str">
        <f t="shared" si="9"/>
        <v>5,52:0</v>
      </c>
      <c r="Z25" s="147">
        <f>Лист2!X15</f>
        <v>12</v>
      </c>
      <c r="AA25" s="146">
        <f>Лист2!Y15</f>
        <v>147</v>
      </c>
      <c r="AB25" s="195"/>
      <c r="AC25" s="175"/>
      <c r="AD25" s="191"/>
    </row>
    <row r="26" spans="1:30" ht="30" customHeight="1" thickBot="1" x14ac:dyDescent="0.35">
      <c r="A26" s="178"/>
      <c r="B26" s="183"/>
      <c r="C26" s="137" t="str">
        <f>Лист2!G16</f>
        <v>Турдагина Анжелика</v>
      </c>
      <c r="D26" s="147">
        <f>Лист2!K16</f>
        <v>106</v>
      </c>
      <c r="E26" s="147">
        <f>Лист2!L16</f>
        <v>3</v>
      </c>
      <c r="F26" s="148">
        <f>Лист2!M16</f>
        <v>64</v>
      </c>
      <c r="G26" s="147" t="str">
        <f t="shared" si="2"/>
        <v>6</v>
      </c>
      <c r="H26" s="147" t="s">
        <v>118</v>
      </c>
      <c r="I26" s="147" t="str">
        <f t="shared" si="3"/>
        <v>4</v>
      </c>
      <c r="J26" s="147" t="str">
        <f t="shared" si="4"/>
        <v>6,4</v>
      </c>
      <c r="K26" s="148">
        <f>Лист2!N16</f>
        <v>17</v>
      </c>
      <c r="L26" s="147">
        <f>Лист2!O16</f>
        <v>28</v>
      </c>
      <c r="M26" s="147">
        <f>Лист2!P16</f>
        <v>52</v>
      </c>
      <c r="N26" s="147">
        <f>Лист2!Q16</f>
        <v>16</v>
      </c>
      <c r="O26" s="147">
        <f>Лист2!R16</f>
        <v>46</v>
      </c>
      <c r="P26" s="147">
        <f>Лист2!S16</f>
        <v>0</v>
      </c>
      <c r="Q26" s="147">
        <f>Лист2!T16</f>
        <v>0</v>
      </c>
      <c r="R26" s="147">
        <f>Лист2!U16</f>
        <v>15</v>
      </c>
      <c r="S26" s="147">
        <f>Лист2!V16</f>
        <v>30</v>
      </c>
      <c r="T26" s="147">
        <f>Лист2!W16</f>
        <v>5480</v>
      </c>
      <c r="U26" s="147" t="str">
        <f t="shared" si="5"/>
        <v>5</v>
      </c>
      <c r="V26" s="147" t="str">
        <f t="shared" si="6"/>
        <v>548</v>
      </c>
      <c r="W26" s="147" t="str">
        <f t="shared" si="7"/>
        <v>48</v>
      </c>
      <c r="X26" s="147" t="str">
        <f t="shared" si="8"/>
        <v>0</v>
      </c>
      <c r="Y26" s="147" t="str">
        <f t="shared" si="9"/>
        <v>5,48:0</v>
      </c>
      <c r="Z26" s="147">
        <f>Лист2!X16</f>
        <v>18</v>
      </c>
      <c r="AA26" s="146">
        <f>Лист2!Y16</f>
        <v>166</v>
      </c>
      <c r="AB26" s="195"/>
      <c r="AC26" s="175"/>
      <c r="AD26" s="191"/>
    </row>
    <row r="27" spans="1:30" ht="30" customHeight="1" thickBot="1" x14ac:dyDescent="0.35">
      <c r="A27" s="178"/>
      <c r="B27" s="183"/>
      <c r="C27" s="137" t="str">
        <f>Лист2!G17</f>
        <v>Силкина Арина</v>
      </c>
      <c r="D27" s="147">
        <f>Лист2!K17</f>
        <v>107</v>
      </c>
      <c r="E27" s="147">
        <f>Лист2!L17</f>
        <v>3</v>
      </c>
      <c r="F27" s="148">
        <f>Лист2!M17</f>
        <v>71</v>
      </c>
      <c r="G27" s="147" t="str">
        <f t="shared" si="2"/>
        <v>7</v>
      </c>
      <c r="H27" s="147" t="s">
        <v>118</v>
      </c>
      <c r="I27" s="147" t="str">
        <f t="shared" si="3"/>
        <v>1</v>
      </c>
      <c r="J27" s="147" t="str">
        <f t="shared" si="4"/>
        <v>7,1</v>
      </c>
      <c r="K27" s="148">
        <f>Лист2!N17</f>
        <v>1</v>
      </c>
      <c r="L27" s="147">
        <f>Лист2!O17</f>
        <v>23</v>
      </c>
      <c r="M27" s="147">
        <f>Лист2!P17</f>
        <v>40</v>
      </c>
      <c r="N27" s="147">
        <f>Лист2!Q17</f>
        <v>17</v>
      </c>
      <c r="O27" s="147">
        <f>Лист2!R17</f>
        <v>50</v>
      </c>
      <c r="P27" s="147">
        <f>Лист2!S17</f>
        <v>0</v>
      </c>
      <c r="Q27" s="147">
        <f>Лист2!T17</f>
        <v>0</v>
      </c>
      <c r="R27" s="147">
        <f>Лист2!U17</f>
        <v>12</v>
      </c>
      <c r="S27" s="147">
        <f>Лист2!V17</f>
        <v>24</v>
      </c>
      <c r="T27" s="147">
        <f>Лист2!W17</f>
        <v>6017</v>
      </c>
      <c r="U27" s="147" t="str">
        <f t="shared" si="5"/>
        <v>6</v>
      </c>
      <c r="V27" s="147" t="str">
        <f t="shared" si="6"/>
        <v>601</v>
      </c>
      <c r="W27" s="147" t="str">
        <f t="shared" si="7"/>
        <v>01</v>
      </c>
      <c r="X27" s="147" t="str">
        <f t="shared" si="8"/>
        <v>7</v>
      </c>
      <c r="Y27" s="147" t="str">
        <f t="shared" si="9"/>
        <v>6,01:7</v>
      </c>
      <c r="Z27" s="147">
        <f>Лист2!X17</f>
        <v>14</v>
      </c>
      <c r="AA27" s="146">
        <f>Лист2!Y17</f>
        <v>132</v>
      </c>
      <c r="AB27" s="195"/>
      <c r="AC27" s="175"/>
      <c r="AD27" s="191"/>
    </row>
    <row r="28" spans="1:30" ht="30" customHeight="1" thickBot="1" x14ac:dyDescent="0.35">
      <c r="A28" s="178"/>
      <c r="B28" s="183"/>
      <c r="C28" s="137" t="str">
        <f>Лист2!G18</f>
        <v>Антипова Татьяна</v>
      </c>
      <c r="D28" s="147">
        <f>Лист2!K18</f>
        <v>113</v>
      </c>
      <c r="E28" s="147">
        <f>Лист2!L18</f>
        <v>6</v>
      </c>
      <c r="F28" s="148">
        <f>Лист2!M18</f>
        <v>66</v>
      </c>
      <c r="G28" s="147" t="str">
        <f t="shared" si="2"/>
        <v>6</v>
      </c>
      <c r="H28" s="147" t="s">
        <v>118</v>
      </c>
      <c r="I28" s="147" t="str">
        <f t="shared" si="3"/>
        <v>6</v>
      </c>
      <c r="J28" s="147" t="str">
        <f t="shared" si="4"/>
        <v>6,6</v>
      </c>
      <c r="K28" s="148">
        <f>Лист2!N18</f>
        <v>11</v>
      </c>
      <c r="L28" s="147">
        <f>Лист2!O18</f>
        <v>22</v>
      </c>
      <c r="M28" s="147">
        <f>Лист2!P18</f>
        <v>38</v>
      </c>
      <c r="N28" s="147">
        <f>Лист2!Q18</f>
        <v>2</v>
      </c>
      <c r="O28" s="147">
        <f>Лист2!R18</f>
        <v>7</v>
      </c>
      <c r="P28" s="147">
        <f>Лист2!S18</f>
        <v>0</v>
      </c>
      <c r="Q28" s="147">
        <f>Лист2!T18</f>
        <v>0</v>
      </c>
      <c r="R28" s="147">
        <f>Лист2!U18</f>
        <v>6</v>
      </c>
      <c r="S28" s="147">
        <f>Лист2!V18</f>
        <v>12</v>
      </c>
      <c r="T28" s="147">
        <f>Лист2!W18</f>
        <v>5535</v>
      </c>
      <c r="U28" s="147" t="str">
        <f t="shared" si="5"/>
        <v>5</v>
      </c>
      <c r="V28" s="147" t="str">
        <f t="shared" si="6"/>
        <v>553</v>
      </c>
      <c r="W28" s="147" t="str">
        <f t="shared" si="7"/>
        <v>53</v>
      </c>
      <c r="X28" s="147" t="str">
        <f t="shared" si="8"/>
        <v>5</v>
      </c>
      <c r="Y28" s="147" t="str">
        <f t="shared" si="9"/>
        <v>5,53:5</v>
      </c>
      <c r="Z28" s="147">
        <f>Лист2!X18</f>
        <v>16</v>
      </c>
      <c r="AA28" s="146">
        <f>Лист2!Y18</f>
        <v>90</v>
      </c>
      <c r="AB28" s="195"/>
      <c r="AC28" s="175"/>
      <c r="AD28" s="191"/>
    </row>
    <row r="29" spans="1:30" ht="30" customHeight="1" thickBot="1" x14ac:dyDescent="0.35">
      <c r="A29" s="178"/>
      <c r="B29" s="183"/>
      <c r="C29" s="137" t="str">
        <f>Лист2!G19</f>
        <v>Каярина Камила</v>
      </c>
      <c r="D29" s="147">
        <f>Лист2!K19</f>
        <v>125</v>
      </c>
      <c r="E29" s="147">
        <f>Лист2!L19</f>
        <v>12</v>
      </c>
      <c r="F29" s="148">
        <f>Лист2!M19</f>
        <v>68</v>
      </c>
      <c r="G29" s="147" t="str">
        <f t="shared" si="2"/>
        <v>6</v>
      </c>
      <c r="H29" s="147" t="s">
        <v>118</v>
      </c>
      <c r="I29" s="147" t="str">
        <f t="shared" si="3"/>
        <v>8</v>
      </c>
      <c r="J29" s="147" t="str">
        <f t="shared" si="4"/>
        <v>6,8</v>
      </c>
      <c r="K29" s="148">
        <f>Лист2!N19</f>
        <v>7</v>
      </c>
      <c r="L29" s="147">
        <f>Лист2!O19</f>
        <v>22</v>
      </c>
      <c r="M29" s="147">
        <f>Лист2!P19</f>
        <v>38</v>
      </c>
      <c r="N29" s="147">
        <f>Лист2!Q19</f>
        <v>16</v>
      </c>
      <c r="O29" s="147">
        <f>Лист2!R19</f>
        <v>46</v>
      </c>
      <c r="P29" s="147">
        <f>Лист2!S19</f>
        <v>0</v>
      </c>
      <c r="Q29" s="147">
        <f>Лист2!T19</f>
        <v>0</v>
      </c>
      <c r="R29" s="147">
        <f>Лист2!U19</f>
        <v>2</v>
      </c>
      <c r="S29" s="147">
        <f>Лист2!V19</f>
        <v>4</v>
      </c>
      <c r="T29" s="147">
        <f>Лист2!W19</f>
        <v>5589</v>
      </c>
      <c r="U29" s="147" t="str">
        <f t="shared" si="5"/>
        <v>5</v>
      </c>
      <c r="V29" s="147" t="str">
        <f t="shared" si="6"/>
        <v>558</v>
      </c>
      <c r="W29" s="147" t="str">
        <f t="shared" si="7"/>
        <v>58</v>
      </c>
      <c r="X29" s="147" t="str">
        <f t="shared" si="8"/>
        <v>9</v>
      </c>
      <c r="Y29" s="147" t="str">
        <f t="shared" si="9"/>
        <v>5,58:9</v>
      </c>
      <c r="Z29" s="147">
        <f>Лист2!X19</f>
        <v>15</v>
      </c>
      <c r="AA29" s="146">
        <f>Лист2!Y19</f>
        <v>122</v>
      </c>
      <c r="AB29" s="195"/>
      <c r="AC29" s="175"/>
      <c r="AD29" s="191"/>
    </row>
    <row r="30" spans="1:30" ht="30" customHeight="1" thickBot="1" x14ac:dyDescent="0.35">
      <c r="A30" s="179"/>
      <c r="B30" s="184"/>
      <c r="C30" s="138" t="str">
        <f>Лист2!G20</f>
        <v>Силкина Валентина</v>
      </c>
      <c r="D30" s="149">
        <f>Лист2!K20</f>
        <v>140</v>
      </c>
      <c r="E30" s="149">
        <f>Лист2!L20</f>
        <v>15</v>
      </c>
      <c r="F30" s="150">
        <f>Лист2!M20</f>
        <v>64</v>
      </c>
      <c r="G30" s="149" t="str">
        <f t="shared" si="2"/>
        <v>6</v>
      </c>
      <c r="H30" s="149" t="s">
        <v>118</v>
      </c>
      <c r="I30" s="149" t="str">
        <f t="shared" si="3"/>
        <v>4</v>
      </c>
      <c r="J30" s="149" t="str">
        <f t="shared" si="4"/>
        <v>6,4</v>
      </c>
      <c r="K30" s="150">
        <f>Лист2!N20</f>
        <v>11</v>
      </c>
      <c r="L30" s="149">
        <f>Лист2!O20</f>
        <v>23</v>
      </c>
      <c r="M30" s="149">
        <f>Лист2!P20</f>
        <v>35</v>
      </c>
      <c r="N30" s="149">
        <f>Лист2!Q20</f>
        <v>28</v>
      </c>
      <c r="O30" s="149">
        <f>Лист2!R20</f>
        <v>65</v>
      </c>
      <c r="P30" s="149">
        <f>Лист2!S20</f>
        <v>0</v>
      </c>
      <c r="Q30" s="149">
        <f>Лист2!T20</f>
        <v>0</v>
      </c>
      <c r="R30" s="149">
        <f>Лист2!U20</f>
        <v>14</v>
      </c>
      <c r="S30" s="149">
        <f>Лист2!V20</f>
        <v>22</v>
      </c>
      <c r="T30" s="149">
        <f>Лист2!W20</f>
        <v>5447</v>
      </c>
      <c r="U30" s="149" t="str">
        <f t="shared" si="5"/>
        <v>5</v>
      </c>
      <c r="V30" s="149" t="str">
        <f t="shared" si="6"/>
        <v>544</v>
      </c>
      <c r="W30" s="149" t="str">
        <f t="shared" si="7"/>
        <v>44</v>
      </c>
      <c r="X30" s="149" t="str">
        <f t="shared" si="8"/>
        <v>7</v>
      </c>
      <c r="Y30" s="149" t="str">
        <f t="shared" si="9"/>
        <v>5,44:7</v>
      </c>
      <c r="Z30" s="149">
        <f>Лист2!X20</f>
        <v>13</v>
      </c>
      <c r="AA30" s="146">
        <f>Лист2!Y20</f>
        <v>161</v>
      </c>
      <c r="AB30" s="196"/>
      <c r="AC30" s="176"/>
      <c r="AD30" s="192"/>
    </row>
    <row r="31" spans="1:30" ht="30" customHeight="1" thickBot="1" x14ac:dyDescent="0.35">
      <c r="A31" s="177">
        <v>2</v>
      </c>
      <c r="B31" s="182" t="s">
        <v>136</v>
      </c>
      <c r="C31" s="136" t="str">
        <f>Лист2!G21</f>
        <v>Мороков Демид</v>
      </c>
      <c r="D31" s="144">
        <f>Лист2!K21</f>
        <v>195</v>
      </c>
      <c r="E31" s="144">
        <f>Лист2!L21</f>
        <v>32</v>
      </c>
      <c r="F31" s="145">
        <f>Лист2!M21</f>
        <v>52</v>
      </c>
      <c r="G31" s="144" t="str">
        <f>LEFT(F31)</f>
        <v>5</v>
      </c>
      <c r="H31" s="144" t="s">
        <v>118</v>
      </c>
      <c r="I31" s="144" t="str">
        <f>RIGHT(F31)</f>
        <v>2</v>
      </c>
      <c r="J31" s="144" t="str">
        <f>CONCATENATE(G31,H31,I31)</f>
        <v>5,2</v>
      </c>
      <c r="K31" s="145">
        <f>Лист2!N21</f>
        <v>45</v>
      </c>
      <c r="L31" s="144">
        <f>Лист2!O21</f>
        <v>37</v>
      </c>
      <c r="M31" s="144">
        <f>Лист2!P21</f>
        <v>60</v>
      </c>
      <c r="N31" s="144">
        <f>Лист2!Q21</f>
        <v>6</v>
      </c>
      <c r="O31" s="144">
        <f>Лист2!R21</f>
        <v>22</v>
      </c>
      <c r="P31" s="144">
        <f>Лист2!S21</f>
        <v>11</v>
      </c>
      <c r="Q31" s="144">
        <f>Лист2!T21</f>
        <v>50</v>
      </c>
      <c r="R31" s="144">
        <f>Лист2!U21</f>
        <v>0</v>
      </c>
      <c r="S31" s="144">
        <f>Лист2!V21</f>
        <v>0</v>
      </c>
      <c r="T31" s="144">
        <f>Лист2!W21</f>
        <v>4226</v>
      </c>
      <c r="U31" s="144" t="str">
        <f>LEFT(T31,1)</f>
        <v>4</v>
      </c>
      <c r="V31" s="144" t="str">
        <f t="shared" si="6"/>
        <v>422</v>
      </c>
      <c r="W31" s="144" t="str">
        <f>RIGHT(V31,2)</f>
        <v>22</v>
      </c>
      <c r="X31" s="144" t="str">
        <f>RIGHT(T31,1)</f>
        <v>6</v>
      </c>
      <c r="Y31" s="144" t="str">
        <f t="shared" si="9"/>
        <v>4,22:6</v>
      </c>
      <c r="Z31" s="144">
        <f>Лист2!X21</f>
        <v>29</v>
      </c>
      <c r="AA31" s="146">
        <f>Лист2!Y21</f>
        <v>238</v>
      </c>
      <c r="AB31" s="195">
        <f>Лист2!Z21</f>
        <v>1432</v>
      </c>
      <c r="AC31" s="174">
        <f>SUM(AB31:AB46)</f>
        <v>3133</v>
      </c>
      <c r="AD31" s="190"/>
    </row>
    <row r="32" spans="1:30" ht="30" customHeight="1" thickBot="1" x14ac:dyDescent="0.35">
      <c r="A32" s="178"/>
      <c r="B32" s="183"/>
      <c r="C32" s="137" t="str">
        <f>Лист2!G22</f>
        <v>Баландин Артём</v>
      </c>
      <c r="D32" s="147">
        <f>Лист2!K22</f>
        <v>169</v>
      </c>
      <c r="E32" s="147">
        <f>Лист2!L22</f>
        <v>24</v>
      </c>
      <c r="F32" s="148">
        <f>Лист2!M22</f>
        <v>57</v>
      </c>
      <c r="G32" s="147" t="str">
        <f t="shared" si="2"/>
        <v>5</v>
      </c>
      <c r="H32" s="147" t="s">
        <v>118</v>
      </c>
      <c r="I32" s="147" t="str">
        <f t="shared" ref="I32:I46" si="10">RIGHT(F32)</f>
        <v>7</v>
      </c>
      <c r="J32" s="147" t="str">
        <f t="shared" ref="J32:J46" si="11">CONCATENATE(G32,H32,I32)</f>
        <v>5,7</v>
      </c>
      <c r="K32" s="148">
        <f>Лист2!N22</f>
        <v>32</v>
      </c>
      <c r="L32" s="147">
        <f>Лист2!O22</f>
        <v>36</v>
      </c>
      <c r="M32" s="147">
        <f>Лист2!P22</f>
        <v>62</v>
      </c>
      <c r="N32" s="147">
        <f>Лист2!Q22</f>
        <v>3</v>
      </c>
      <c r="O32" s="147">
        <f>Лист2!R22</f>
        <v>18</v>
      </c>
      <c r="P32" s="147">
        <f>Лист2!S22</f>
        <v>6</v>
      </c>
      <c r="Q32" s="147">
        <f>Лист2!T22</f>
        <v>33</v>
      </c>
      <c r="R32" s="147">
        <f>Лист2!U22</f>
        <v>0</v>
      </c>
      <c r="S32" s="147">
        <f>Лист2!V22</f>
        <v>0</v>
      </c>
      <c r="T32" s="147">
        <f>Лист2!W22</f>
        <v>4217</v>
      </c>
      <c r="U32" s="147" t="str">
        <f t="shared" si="5"/>
        <v>4</v>
      </c>
      <c r="V32" s="147" t="str">
        <f t="shared" ref="V32:V63" si="12">LEFT(T32,3)</f>
        <v>421</v>
      </c>
      <c r="W32" s="147" t="str">
        <f t="shared" si="7"/>
        <v>21</v>
      </c>
      <c r="X32" s="147" t="str">
        <f t="shared" ref="X32:X46" si="13">RIGHT(T32,1)</f>
        <v>7</v>
      </c>
      <c r="Y32" s="147" t="str">
        <f t="shared" ref="Y32:Y63" si="14">CONCATENATE(U32,",",W32,":",X32)</f>
        <v>4,21:7</v>
      </c>
      <c r="Z32" s="147">
        <f>Лист2!X22</f>
        <v>36</v>
      </c>
      <c r="AA32" s="146">
        <f>Лист2!Y22</f>
        <v>205</v>
      </c>
      <c r="AB32" s="195"/>
      <c r="AC32" s="175"/>
      <c r="AD32" s="191"/>
    </row>
    <row r="33" spans="1:30" ht="30" customHeight="1" thickBot="1" x14ac:dyDescent="0.35">
      <c r="A33" s="178"/>
      <c r="B33" s="183"/>
      <c r="C33" s="137" t="str">
        <f>Лист2!G23</f>
        <v>Мендешев Аскар</v>
      </c>
      <c r="D33" s="147">
        <f>Лист2!K23</f>
        <v>180</v>
      </c>
      <c r="E33" s="147">
        <f>Лист2!L23</f>
        <v>25</v>
      </c>
      <c r="F33" s="148">
        <f>Лист2!M23</f>
        <v>57</v>
      </c>
      <c r="G33" s="147" t="str">
        <f t="shared" si="2"/>
        <v>5</v>
      </c>
      <c r="H33" s="147" t="s">
        <v>118</v>
      </c>
      <c r="I33" s="147" t="str">
        <f t="shared" si="10"/>
        <v>7</v>
      </c>
      <c r="J33" s="147" t="str">
        <f t="shared" si="11"/>
        <v>5,7</v>
      </c>
      <c r="K33" s="148">
        <f>Лист2!N23</f>
        <v>22</v>
      </c>
      <c r="L33" s="147">
        <f>Лист2!O23</f>
        <v>27</v>
      </c>
      <c r="M33" s="147">
        <f>Лист2!P23</f>
        <v>38</v>
      </c>
      <c r="N33" s="147">
        <f>Лист2!Q23</f>
        <v>11</v>
      </c>
      <c r="O33" s="147">
        <f>Лист2!R23</f>
        <v>35</v>
      </c>
      <c r="P33" s="147">
        <f>Лист2!S23</f>
        <v>1</v>
      </c>
      <c r="Q33" s="147">
        <f>Лист2!T23</f>
        <v>10</v>
      </c>
      <c r="R33" s="147">
        <f>Лист2!U23</f>
        <v>0</v>
      </c>
      <c r="S33" s="147">
        <f>Лист2!V23</f>
        <v>0</v>
      </c>
      <c r="T33" s="147">
        <f>Лист2!W23</f>
        <v>4226</v>
      </c>
      <c r="U33" s="147" t="str">
        <f t="shared" si="5"/>
        <v>4</v>
      </c>
      <c r="V33" s="147" t="str">
        <f t="shared" si="12"/>
        <v>422</v>
      </c>
      <c r="W33" s="147" t="str">
        <f t="shared" si="7"/>
        <v>22</v>
      </c>
      <c r="X33" s="147" t="str">
        <f t="shared" si="13"/>
        <v>6</v>
      </c>
      <c r="Y33" s="147" t="str">
        <f t="shared" si="14"/>
        <v>4,22:6</v>
      </c>
      <c r="Z33" s="147">
        <f>Лист2!X23</f>
        <v>29</v>
      </c>
      <c r="AA33" s="146">
        <f>Лист2!Y23</f>
        <v>159</v>
      </c>
      <c r="AB33" s="195"/>
      <c r="AC33" s="175"/>
      <c r="AD33" s="191"/>
    </row>
    <row r="34" spans="1:30" ht="30" customHeight="1" thickBot="1" x14ac:dyDescent="0.35">
      <c r="A34" s="178"/>
      <c r="B34" s="183"/>
      <c r="C34" s="137" t="str">
        <f>Лист2!G24</f>
        <v>Бекмурзаев Сыймык</v>
      </c>
      <c r="D34" s="147">
        <f>Лист2!K24</f>
        <v>170</v>
      </c>
      <c r="E34" s="147">
        <f>Лист2!L24</f>
        <v>20</v>
      </c>
      <c r="F34" s="148">
        <f>Лист2!M24</f>
        <v>56</v>
      </c>
      <c r="G34" s="147" t="str">
        <f t="shared" si="2"/>
        <v>5</v>
      </c>
      <c r="H34" s="147" t="s">
        <v>118</v>
      </c>
      <c r="I34" s="147" t="str">
        <f t="shared" si="10"/>
        <v>6</v>
      </c>
      <c r="J34" s="147" t="str">
        <f t="shared" si="11"/>
        <v>5,6</v>
      </c>
      <c r="K34" s="148">
        <f>Лист2!N24</f>
        <v>26</v>
      </c>
      <c r="L34" s="147">
        <f>Лист2!O24</f>
        <v>35</v>
      </c>
      <c r="M34" s="147">
        <f>Лист2!P24</f>
        <v>56</v>
      </c>
      <c r="N34" s="147">
        <f>Лист2!Q24</f>
        <v>1</v>
      </c>
      <c r="O34" s="147">
        <f>Лист2!R24</f>
        <v>12</v>
      </c>
      <c r="P34" s="147">
        <f>Лист2!S24</f>
        <v>8</v>
      </c>
      <c r="Q34" s="147">
        <f>Лист2!T24</f>
        <v>37</v>
      </c>
      <c r="R34" s="147">
        <f>Лист2!U24</f>
        <v>0</v>
      </c>
      <c r="S34" s="147">
        <f>Лист2!V24</f>
        <v>0</v>
      </c>
      <c r="T34" s="147">
        <f>Лист2!W24</f>
        <v>4336</v>
      </c>
      <c r="U34" s="147" t="str">
        <f t="shared" si="5"/>
        <v>4</v>
      </c>
      <c r="V34" s="147" t="str">
        <f t="shared" si="12"/>
        <v>433</v>
      </c>
      <c r="W34" s="147" t="str">
        <f t="shared" si="7"/>
        <v>33</v>
      </c>
      <c r="X34" s="147" t="str">
        <f t="shared" si="13"/>
        <v>6</v>
      </c>
      <c r="Y34" s="147" t="str">
        <f t="shared" si="14"/>
        <v>4,33:6</v>
      </c>
      <c r="Z34" s="147">
        <f>Лист2!X24</f>
        <v>25</v>
      </c>
      <c r="AA34" s="146">
        <f>Лист2!Y24</f>
        <v>176</v>
      </c>
      <c r="AB34" s="195"/>
      <c r="AC34" s="175"/>
      <c r="AD34" s="191"/>
    </row>
    <row r="35" spans="1:30" ht="30" customHeight="1" thickBot="1" x14ac:dyDescent="0.35">
      <c r="A35" s="178"/>
      <c r="B35" s="183"/>
      <c r="C35" s="137" t="str">
        <f>Лист2!G25</f>
        <v>Сиргиенко Анатолий</v>
      </c>
      <c r="D35" s="147">
        <f>Лист2!K25</f>
        <v>176</v>
      </c>
      <c r="E35" s="147">
        <f>Лист2!L25</f>
        <v>23</v>
      </c>
      <c r="F35" s="148">
        <f>Лист2!M25</f>
        <v>57</v>
      </c>
      <c r="G35" s="147" t="str">
        <f t="shared" si="2"/>
        <v>5</v>
      </c>
      <c r="H35" s="147" t="s">
        <v>118</v>
      </c>
      <c r="I35" s="147" t="str">
        <f t="shared" si="10"/>
        <v>7</v>
      </c>
      <c r="J35" s="147" t="str">
        <f t="shared" si="11"/>
        <v>5,7</v>
      </c>
      <c r="K35" s="148">
        <f>Лист2!N25</f>
        <v>22</v>
      </c>
      <c r="L35" s="147">
        <f>Лист2!O25</f>
        <v>31</v>
      </c>
      <c r="M35" s="147">
        <f>Лист2!P25</f>
        <v>47</v>
      </c>
      <c r="N35" s="147">
        <f>Лист2!Q25</f>
        <v>2</v>
      </c>
      <c r="O35" s="147">
        <f>Лист2!R25</f>
        <v>14</v>
      </c>
      <c r="P35" s="147">
        <f>Лист2!S25</f>
        <v>4</v>
      </c>
      <c r="Q35" s="147">
        <f>Лист2!T25</f>
        <v>21</v>
      </c>
      <c r="R35" s="147">
        <f>Лист2!U25</f>
        <v>0</v>
      </c>
      <c r="S35" s="147">
        <f>Лист2!V25</f>
        <v>0</v>
      </c>
      <c r="T35" s="147">
        <f>Лист2!W25</f>
        <v>4426</v>
      </c>
      <c r="U35" s="147" t="str">
        <f t="shared" si="5"/>
        <v>4</v>
      </c>
      <c r="V35" s="147" t="str">
        <f t="shared" si="12"/>
        <v>442</v>
      </c>
      <c r="W35" s="147" t="str">
        <f t="shared" si="7"/>
        <v>42</v>
      </c>
      <c r="X35" s="147" t="str">
        <f t="shared" si="13"/>
        <v>6</v>
      </c>
      <c r="Y35" s="147" t="str">
        <f t="shared" si="14"/>
        <v>4,42:6</v>
      </c>
      <c r="Z35" s="147">
        <f>Лист2!X25</f>
        <v>22</v>
      </c>
      <c r="AA35" s="146">
        <f>Лист2!Y25</f>
        <v>149</v>
      </c>
      <c r="AB35" s="195"/>
      <c r="AC35" s="175"/>
      <c r="AD35" s="191"/>
    </row>
    <row r="36" spans="1:30" ht="30" customHeight="1" thickBot="1" x14ac:dyDescent="0.35">
      <c r="A36" s="178"/>
      <c r="B36" s="183"/>
      <c r="C36" s="137" t="str">
        <f>Лист2!G26</f>
        <v>Базитов Эльдар</v>
      </c>
      <c r="D36" s="147">
        <f>Лист2!K26</f>
        <v>174</v>
      </c>
      <c r="E36" s="147">
        <f>Лист2!L26</f>
        <v>27</v>
      </c>
      <c r="F36" s="148">
        <f>Лист2!M26</f>
        <v>55</v>
      </c>
      <c r="G36" s="147" t="str">
        <f t="shared" si="2"/>
        <v>5</v>
      </c>
      <c r="H36" s="147" t="s">
        <v>118</v>
      </c>
      <c r="I36" s="147" t="str">
        <f t="shared" si="10"/>
        <v>5</v>
      </c>
      <c r="J36" s="147" t="str">
        <f t="shared" si="11"/>
        <v>5,5</v>
      </c>
      <c r="K36" s="148">
        <f>Лист2!N26</f>
        <v>40</v>
      </c>
      <c r="L36" s="147">
        <f>Лист2!O26</f>
        <v>33</v>
      </c>
      <c r="M36" s="147">
        <f>Лист2!P26</f>
        <v>56</v>
      </c>
      <c r="N36" s="147">
        <f>Лист2!Q26</f>
        <v>5</v>
      </c>
      <c r="O36" s="147">
        <f>Лист2!R26</f>
        <v>24</v>
      </c>
      <c r="P36" s="147">
        <f>Лист2!S26</f>
        <v>1</v>
      </c>
      <c r="Q36" s="147">
        <f>Лист2!T26</f>
        <v>13</v>
      </c>
      <c r="R36" s="147">
        <f>Лист2!U26</f>
        <v>0</v>
      </c>
      <c r="S36" s="147">
        <f>Лист2!V26</f>
        <v>0</v>
      </c>
      <c r="T36" s="147">
        <f>Лист2!W26</f>
        <v>4413</v>
      </c>
      <c r="U36" s="147" t="str">
        <f t="shared" si="5"/>
        <v>4</v>
      </c>
      <c r="V36" s="147" t="str">
        <f t="shared" si="12"/>
        <v>441</v>
      </c>
      <c r="W36" s="147" t="str">
        <f t="shared" si="7"/>
        <v>41</v>
      </c>
      <c r="X36" s="147" t="str">
        <f t="shared" si="13"/>
        <v>3</v>
      </c>
      <c r="Y36" s="147" t="str">
        <f t="shared" si="14"/>
        <v>4,41:3</v>
      </c>
      <c r="Z36" s="147">
        <f>Лист2!X26</f>
        <v>29</v>
      </c>
      <c r="AA36" s="146">
        <f>Лист2!Y26</f>
        <v>189</v>
      </c>
      <c r="AB36" s="195"/>
      <c r="AC36" s="175"/>
      <c r="AD36" s="191"/>
    </row>
    <row r="37" spans="1:30" ht="30" customHeight="1" thickBot="1" x14ac:dyDescent="0.35">
      <c r="A37" s="178"/>
      <c r="B37" s="183"/>
      <c r="C37" s="137" t="str">
        <f>Лист2!G27</f>
        <v>Рыженков Леонид</v>
      </c>
      <c r="D37" s="147">
        <f>Лист2!K27</f>
        <v>196</v>
      </c>
      <c r="E37" s="147">
        <f>Лист2!L27</f>
        <v>46</v>
      </c>
      <c r="F37" s="148">
        <f>Лист2!M27</f>
        <v>52</v>
      </c>
      <c r="G37" s="147" t="str">
        <f t="shared" si="2"/>
        <v>5</v>
      </c>
      <c r="H37" s="147" t="s">
        <v>118</v>
      </c>
      <c r="I37" s="147" t="str">
        <f t="shared" si="10"/>
        <v>2</v>
      </c>
      <c r="J37" s="147" t="str">
        <f t="shared" si="11"/>
        <v>5,2</v>
      </c>
      <c r="K37" s="148">
        <f>Лист2!N27</f>
        <v>54</v>
      </c>
      <c r="L37" s="147">
        <f>Лист2!O27</f>
        <v>31</v>
      </c>
      <c r="M37" s="147">
        <f>Лист2!P27</f>
        <v>52</v>
      </c>
      <c r="N37" s="147">
        <f>Лист2!Q27</f>
        <v>4</v>
      </c>
      <c r="O37" s="147">
        <f>Лист2!R27</f>
        <v>21</v>
      </c>
      <c r="P37" s="147">
        <f>Лист2!S27</f>
        <v>12</v>
      </c>
      <c r="Q37" s="147">
        <f>Лист2!T27</f>
        <v>59</v>
      </c>
      <c r="R37" s="147">
        <f>Лист2!U27</f>
        <v>0</v>
      </c>
      <c r="S37" s="147">
        <f>Лист2!V27</f>
        <v>0</v>
      </c>
      <c r="T37" s="147">
        <f>Лист2!W27</f>
        <v>4309</v>
      </c>
      <c r="U37" s="147" t="str">
        <f t="shared" si="5"/>
        <v>4</v>
      </c>
      <c r="V37" s="147" t="str">
        <f t="shared" si="12"/>
        <v>430</v>
      </c>
      <c r="W37" s="147" t="str">
        <f t="shared" si="7"/>
        <v>30</v>
      </c>
      <c r="X37" s="147" t="str">
        <f t="shared" si="13"/>
        <v>9</v>
      </c>
      <c r="Y37" s="147" t="str">
        <f t="shared" si="14"/>
        <v>4,30:9</v>
      </c>
      <c r="Z37" s="147">
        <f>Лист2!X27</f>
        <v>32</v>
      </c>
      <c r="AA37" s="146">
        <f>Лист2!Y27</f>
        <v>264</v>
      </c>
      <c r="AB37" s="195"/>
      <c r="AC37" s="175"/>
      <c r="AD37" s="191"/>
    </row>
    <row r="38" spans="1:30" ht="30" customHeight="1" thickBot="1" x14ac:dyDescent="0.35">
      <c r="A38" s="178"/>
      <c r="B38" s="183"/>
      <c r="C38" s="138" t="str">
        <f>Лист2!G28</f>
        <v>Баранов Лаврентий</v>
      </c>
      <c r="D38" s="149">
        <f>Лист2!K28</f>
        <v>178</v>
      </c>
      <c r="E38" s="149">
        <f>Лист2!L28</f>
        <v>29</v>
      </c>
      <c r="F38" s="150">
        <f>Лист2!M28</f>
        <v>55</v>
      </c>
      <c r="G38" s="149" t="str">
        <f t="shared" si="2"/>
        <v>5</v>
      </c>
      <c r="H38" s="149" t="s">
        <v>118</v>
      </c>
      <c r="I38" s="149" t="str">
        <f t="shared" si="10"/>
        <v>5</v>
      </c>
      <c r="J38" s="149" t="str">
        <f t="shared" si="11"/>
        <v>5,5</v>
      </c>
      <c r="K38" s="150">
        <f>Лист2!N28</f>
        <v>40</v>
      </c>
      <c r="L38" s="149">
        <f>Лист2!O28</f>
        <v>33</v>
      </c>
      <c r="M38" s="149">
        <f>Лист2!P28</f>
        <v>56</v>
      </c>
      <c r="N38" s="149">
        <f>Лист2!Q28</f>
        <v>1</v>
      </c>
      <c r="O38" s="149">
        <f>Лист2!R28</f>
        <v>12</v>
      </c>
      <c r="P38" s="149">
        <f>Лист2!S28</f>
        <v>6</v>
      </c>
      <c r="Q38" s="149">
        <f>Лист2!T28</f>
        <v>33</v>
      </c>
      <c r="R38" s="149">
        <f>Лист2!U28</f>
        <v>0</v>
      </c>
      <c r="S38" s="149">
        <f>Лист2!V28</f>
        <v>0</v>
      </c>
      <c r="T38" s="149">
        <f>Лист2!W28</f>
        <v>4331</v>
      </c>
      <c r="U38" s="149" t="str">
        <f t="shared" si="5"/>
        <v>4</v>
      </c>
      <c r="V38" s="149" t="str">
        <f t="shared" si="12"/>
        <v>433</v>
      </c>
      <c r="W38" s="149" t="str">
        <f t="shared" si="7"/>
        <v>33</v>
      </c>
      <c r="X38" s="149" t="str">
        <f t="shared" si="13"/>
        <v>1</v>
      </c>
      <c r="Y38" s="149" t="str">
        <f t="shared" si="14"/>
        <v>4,33:1</v>
      </c>
      <c r="Z38" s="149">
        <f>Лист2!X28</f>
        <v>31</v>
      </c>
      <c r="AA38" s="146">
        <f>Лист2!Y28</f>
        <v>201</v>
      </c>
      <c r="AB38" s="196"/>
      <c r="AC38" s="175"/>
      <c r="AD38" s="191"/>
    </row>
    <row r="39" spans="1:30" ht="30" customHeight="1" thickBot="1" x14ac:dyDescent="0.35">
      <c r="A39" s="178"/>
      <c r="B39" s="183"/>
      <c r="C39" s="136" t="str">
        <f>Лист2!G29</f>
        <v>Казанцева Василина</v>
      </c>
      <c r="D39" s="144">
        <f>Лист2!K29</f>
        <v>155</v>
      </c>
      <c r="E39" s="144">
        <f>Лист2!L29</f>
        <v>27</v>
      </c>
      <c r="F39" s="145">
        <f>Лист2!M29</f>
        <v>62</v>
      </c>
      <c r="G39" s="144" t="str">
        <f t="shared" si="2"/>
        <v>6</v>
      </c>
      <c r="H39" s="144" t="s">
        <v>118</v>
      </c>
      <c r="I39" s="144" t="str">
        <f t="shared" si="10"/>
        <v>2</v>
      </c>
      <c r="J39" s="144" t="str">
        <f t="shared" si="11"/>
        <v>6,2</v>
      </c>
      <c r="K39" s="145">
        <f>Лист2!N29</f>
        <v>23</v>
      </c>
      <c r="L39" s="144">
        <f>Лист2!O29</f>
        <v>31</v>
      </c>
      <c r="M39" s="144">
        <f>Лист2!P29</f>
        <v>58</v>
      </c>
      <c r="N39" s="144">
        <f>Лист2!Q29</f>
        <v>9</v>
      </c>
      <c r="O39" s="144">
        <f>Лист2!R29</f>
        <v>24</v>
      </c>
      <c r="P39" s="144">
        <f>Лист2!S29</f>
        <v>0</v>
      </c>
      <c r="Q39" s="144">
        <f>Лист2!T29</f>
        <v>0</v>
      </c>
      <c r="R39" s="144">
        <f>Лист2!U29</f>
        <v>16</v>
      </c>
      <c r="S39" s="144">
        <f>Лист2!V29</f>
        <v>32</v>
      </c>
      <c r="T39" s="144">
        <f>Лист2!W29</f>
        <v>5236</v>
      </c>
      <c r="U39" s="144" t="str">
        <f t="shared" si="5"/>
        <v>5</v>
      </c>
      <c r="V39" s="144" t="str">
        <f t="shared" si="12"/>
        <v>523</v>
      </c>
      <c r="W39" s="144" t="str">
        <f t="shared" si="7"/>
        <v>23</v>
      </c>
      <c r="X39" s="144" t="str">
        <f t="shared" si="13"/>
        <v>6</v>
      </c>
      <c r="Y39" s="144" t="str">
        <f t="shared" si="14"/>
        <v>5,23:6</v>
      </c>
      <c r="Z39" s="144">
        <f>Лист2!X29</f>
        <v>24</v>
      </c>
      <c r="AA39" s="146">
        <f>Лист2!Y29</f>
        <v>188</v>
      </c>
      <c r="AB39" s="195">
        <f>Лист2!Z29</f>
        <v>1701</v>
      </c>
      <c r="AC39" s="175"/>
      <c r="AD39" s="191"/>
    </row>
    <row r="40" spans="1:30" ht="30" customHeight="1" thickBot="1" x14ac:dyDescent="0.35">
      <c r="A40" s="178"/>
      <c r="B40" s="183"/>
      <c r="C40" s="137" t="str">
        <f>Лист2!G30</f>
        <v>Скоблова Ангелина</v>
      </c>
      <c r="D40" s="147">
        <f>Лист2!K30</f>
        <v>144</v>
      </c>
      <c r="E40" s="147">
        <f>Лист2!L30</f>
        <v>22</v>
      </c>
      <c r="F40" s="148">
        <f>Лист2!M30</f>
        <v>63</v>
      </c>
      <c r="G40" s="147" t="str">
        <f t="shared" si="2"/>
        <v>6</v>
      </c>
      <c r="H40" s="147" t="s">
        <v>118</v>
      </c>
      <c r="I40" s="147" t="str">
        <f t="shared" si="10"/>
        <v>3</v>
      </c>
      <c r="J40" s="147" t="str">
        <f t="shared" si="11"/>
        <v>6,3</v>
      </c>
      <c r="K40" s="148">
        <f>Лист2!N30</f>
        <v>20</v>
      </c>
      <c r="L40" s="147">
        <f>Лист2!O30</f>
        <v>31</v>
      </c>
      <c r="M40" s="147">
        <f>Лист2!P30</f>
        <v>58</v>
      </c>
      <c r="N40" s="147">
        <f>Лист2!Q30</f>
        <v>3</v>
      </c>
      <c r="O40" s="147">
        <f>Лист2!R30</f>
        <v>9</v>
      </c>
      <c r="P40" s="147">
        <f>Лист2!S30</f>
        <v>0</v>
      </c>
      <c r="Q40" s="147">
        <f>Лист2!T30</f>
        <v>0</v>
      </c>
      <c r="R40" s="147">
        <f>Лист2!U30</f>
        <v>2</v>
      </c>
      <c r="S40" s="147">
        <f>Лист2!V30</f>
        <v>4</v>
      </c>
      <c r="T40" s="147">
        <f>Лист2!W30</f>
        <v>5199</v>
      </c>
      <c r="U40" s="147" t="str">
        <f t="shared" si="5"/>
        <v>5</v>
      </c>
      <c r="V40" s="147" t="str">
        <f t="shared" si="12"/>
        <v>519</v>
      </c>
      <c r="W40" s="147" t="str">
        <f t="shared" si="7"/>
        <v>19</v>
      </c>
      <c r="X40" s="147" t="str">
        <f t="shared" si="13"/>
        <v>9</v>
      </c>
      <c r="Y40" s="147" t="str">
        <f t="shared" si="14"/>
        <v>5,19:9</v>
      </c>
      <c r="Z40" s="147">
        <f>Лист2!X30</f>
        <v>25</v>
      </c>
      <c r="AA40" s="146">
        <f>Лист2!Y30</f>
        <v>138</v>
      </c>
      <c r="AB40" s="195"/>
      <c r="AC40" s="175"/>
      <c r="AD40" s="191"/>
    </row>
    <row r="41" spans="1:30" ht="30" customHeight="1" thickBot="1" x14ac:dyDescent="0.35">
      <c r="A41" s="178"/>
      <c r="B41" s="183"/>
      <c r="C41" s="137" t="str">
        <f>Лист2!G31</f>
        <v>Артемьева Ульяна</v>
      </c>
      <c r="D41" s="147">
        <f>Лист2!K31</f>
        <v>163</v>
      </c>
      <c r="E41" s="147">
        <f>Лист2!L31</f>
        <v>31</v>
      </c>
      <c r="F41" s="148">
        <f>Лист2!M31</f>
        <v>61</v>
      </c>
      <c r="G41" s="147" t="str">
        <f t="shared" si="2"/>
        <v>6</v>
      </c>
      <c r="H41" s="147" t="s">
        <v>118</v>
      </c>
      <c r="I41" s="147" t="str">
        <f t="shared" si="10"/>
        <v>1</v>
      </c>
      <c r="J41" s="147" t="str">
        <f t="shared" si="11"/>
        <v>6,1</v>
      </c>
      <c r="K41" s="148">
        <f>Лист2!N31</f>
        <v>27</v>
      </c>
      <c r="L41" s="147">
        <f>Лист2!O31</f>
        <v>34</v>
      </c>
      <c r="M41" s="147">
        <f>Лист2!P31</f>
        <v>64</v>
      </c>
      <c r="N41" s="147">
        <f>Лист2!Q31</f>
        <v>18</v>
      </c>
      <c r="O41" s="147">
        <f>Лист2!R31</f>
        <v>53</v>
      </c>
      <c r="P41" s="147">
        <f>Лист2!S31</f>
        <v>0</v>
      </c>
      <c r="Q41" s="147">
        <f>Лист2!T31</f>
        <v>0</v>
      </c>
      <c r="R41" s="147">
        <f>Лист2!U31</f>
        <v>16</v>
      </c>
      <c r="S41" s="147">
        <f>Лист2!V31</f>
        <v>32</v>
      </c>
      <c r="T41" s="147">
        <f>Лист2!W31</f>
        <v>4569</v>
      </c>
      <c r="U41" s="147" t="str">
        <f t="shared" si="5"/>
        <v>4</v>
      </c>
      <c r="V41" s="147" t="str">
        <f t="shared" si="12"/>
        <v>456</v>
      </c>
      <c r="W41" s="147" t="str">
        <f t="shared" si="7"/>
        <v>56</v>
      </c>
      <c r="X41" s="147" t="str">
        <f t="shared" si="13"/>
        <v>9</v>
      </c>
      <c r="Y41" s="147" t="str">
        <f t="shared" si="14"/>
        <v>4,56:9</v>
      </c>
      <c r="Z41" s="147">
        <f>Лист2!X31</f>
        <v>32</v>
      </c>
      <c r="AA41" s="146">
        <f>Лист2!Y31</f>
        <v>239</v>
      </c>
      <c r="AB41" s="195"/>
      <c r="AC41" s="175"/>
      <c r="AD41" s="191"/>
    </row>
    <row r="42" spans="1:30" ht="30" customHeight="1" thickBot="1" x14ac:dyDescent="0.35">
      <c r="A42" s="178"/>
      <c r="B42" s="183"/>
      <c r="C42" s="137" t="str">
        <f>Лист2!G32</f>
        <v>Ювкина Дарья</v>
      </c>
      <c r="D42" s="147">
        <f>Лист2!K32</f>
        <v>168</v>
      </c>
      <c r="E42" s="147">
        <f>Лист2!L32</f>
        <v>34</v>
      </c>
      <c r="F42" s="148">
        <f>Лист2!M32</f>
        <v>58</v>
      </c>
      <c r="G42" s="147" t="str">
        <f t="shared" si="2"/>
        <v>5</v>
      </c>
      <c r="H42" s="147" t="s">
        <v>118</v>
      </c>
      <c r="I42" s="147" t="str">
        <f t="shared" si="10"/>
        <v>8</v>
      </c>
      <c r="J42" s="147" t="str">
        <f t="shared" si="11"/>
        <v>5,8</v>
      </c>
      <c r="K42" s="148">
        <f>Лист2!N32</f>
        <v>40</v>
      </c>
      <c r="L42" s="147">
        <f>Лист2!O32</f>
        <v>27</v>
      </c>
      <c r="M42" s="147">
        <f>Лист2!P32</f>
        <v>50</v>
      </c>
      <c r="N42" s="147">
        <f>Лист2!Q32</f>
        <v>20</v>
      </c>
      <c r="O42" s="147">
        <f>Лист2!R32</f>
        <v>57</v>
      </c>
      <c r="P42" s="147">
        <f>Лист2!S32</f>
        <v>0</v>
      </c>
      <c r="Q42" s="147">
        <f>Лист2!T32</f>
        <v>0</v>
      </c>
      <c r="R42" s="147">
        <f>Лист2!U32</f>
        <v>18</v>
      </c>
      <c r="S42" s="147">
        <f>Лист2!V32</f>
        <v>36</v>
      </c>
      <c r="T42" s="147">
        <f>Лист2!W32</f>
        <v>5416</v>
      </c>
      <c r="U42" s="147" t="str">
        <f t="shared" si="5"/>
        <v>5</v>
      </c>
      <c r="V42" s="147" t="str">
        <f t="shared" si="12"/>
        <v>541</v>
      </c>
      <c r="W42" s="147" t="str">
        <f t="shared" si="7"/>
        <v>41</v>
      </c>
      <c r="X42" s="147" t="str">
        <f t="shared" si="13"/>
        <v>6</v>
      </c>
      <c r="Y42" s="147" t="str">
        <f t="shared" si="14"/>
        <v>5,41:6</v>
      </c>
      <c r="Z42" s="147">
        <f>Лист2!X32</f>
        <v>19</v>
      </c>
      <c r="AA42" s="146">
        <f>Лист2!Y32</f>
        <v>236</v>
      </c>
      <c r="AB42" s="195"/>
      <c r="AC42" s="175"/>
      <c r="AD42" s="191"/>
    </row>
    <row r="43" spans="1:30" ht="30" customHeight="1" thickBot="1" x14ac:dyDescent="0.35">
      <c r="A43" s="178"/>
      <c r="B43" s="183"/>
      <c r="C43" s="137" t="str">
        <f>Лист2!G33</f>
        <v>Будная Маргарита</v>
      </c>
      <c r="D43" s="147">
        <f>Лист2!K33</f>
        <v>196</v>
      </c>
      <c r="E43" s="147">
        <f>Лист2!L33</f>
        <v>55</v>
      </c>
      <c r="F43" s="148">
        <f>Лист2!M33</f>
        <v>57</v>
      </c>
      <c r="G43" s="147" t="str">
        <f t="shared" si="2"/>
        <v>5</v>
      </c>
      <c r="H43" s="147" t="s">
        <v>118</v>
      </c>
      <c r="I43" s="147" t="str">
        <f t="shared" si="10"/>
        <v>7</v>
      </c>
      <c r="J43" s="147" t="str">
        <f t="shared" si="11"/>
        <v>5,7</v>
      </c>
      <c r="K43" s="148">
        <f>Лист2!N33</f>
        <v>45</v>
      </c>
      <c r="L43" s="147">
        <f>Лист2!O33</f>
        <v>28</v>
      </c>
      <c r="M43" s="147">
        <f>Лист2!P33</f>
        <v>52</v>
      </c>
      <c r="N43" s="147">
        <f>Лист2!Q33</f>
        <v>21</v>
      </c>
      <c r="O43" s="147">
        <f>Лист2!R33</f>
        <v>59</v>
      </c>
      <c r="P43" s="147">
        <f>Лист2!S33</f>
        <v>0</v>
      </c>
      <c r="Q43" s="147">
        <f>Лист2!T33</f>
        <v>0</v>
      </c>
      <c r="R43" s="147">
        <f>Лист2!U33</f>
        <v>22</v>
      </c>
      <c r="S43" s="147">
        <f>Лист2!V33</f>
        <v>44</v>
      </c>
      <c r="T43" s="147">
        <f>Лист2!W33</f>
        <v>4461</v>
      </c>
      <c r="U43" s="147" t="str">
        <f t="shared" si="5"/>
        <v>4</v>
      </c>
      <c r="V43" s="147" t="str">
        <f t="shared" si="12"/>
        <v>446</v>
      </c>
      <c r="W43" s="147" t="str">
        <f t="shared" si="7"/>
        <v>46</v>
      </c>
      <c r="X43" s="147" t="str">
        <f t="shared" si="13"/>
        <v>1</v>
      </c>
      <c r="Y43" s="147" t="str">
        <f t="shared" si="14"/>
        <v>4,46:1</v>
      </c>
      <c r="Z43" s="147">
        <f>Лист2!X33</f>
        <v>36</v>
      </c>
      <c r="AA43" s="146">
        <f>Лист2!Y33</f>
        <v>291</v>
      </c>
      <c r="AB43" s="195"/>
      <c r="AC43" s="175"/>
      <c r="AD43" s="191"/>
    </row>
    <row r="44" spans="1:30" ht="30" customHeight="1" thickBot="1" x14ac:dyDescent="0.35">
      <c r="A44" s="178"/>
      <c r="B44" s="183"/>
      <c r="C44" s="137" t="str">
        <f>Лист2!G34</f>
        <v>Титовская Арина</v>
      </c>
      <c r="D44" s="147">
        <f>Лист2!K34</f>
        <v>178</v>
      </c>
      <c r="E44" s="147">
        <f>Лист2!L34</f>
        <v>43</v>
      </c>
      <c r="F44" s="148">
        <f>Лист2!M34</f>
        <v>55</v>
      </c>
      <c r="G44" s="147" t="str">
        <f t="shared" si="2"/>
        <v>5</v>
      </c>
      <c r="H44" s="147" t="s">
        <v>118</v>
      </c>
      <c r="I44" s="147" t="str">
        <f t="shared" si="10"/>
        <v>5</v>
      </c>
      <c r="J44" s="147" t="str">
        <f t="shared" si="11"/>
        <v>5,5</v>
      </c>
      <c r="K44" s="148">
        <f>Лист2!N34</f>
        <v>54</v>
      </c>
      <c r="L44" s="147">
        <f>Лист2!O34</f>
        <v>26</v>
      </c>
      <c r="M44" s="147">
        <f>Лист2!P34</f>
        <v>47</v>
      </c>
      <c r="N44" s="147">
        <f>Лист2!Q34</f>
        <v>9</v>
      </c>
      <c r="O44" s="147">
        <f>Лист2!R34</f>
        <v>24</v>
      </c>
      <c r="P44" s="147">
        <f>Лист2!S34</f>
        <v>0</v>
      </c>
      <c r="Q44" s="147">
        <f>Лист2!T34</f>
        <v>0</v>
      </c>
      <c r="R44" s="147">
        <f>Лист2!U34</f>
        <v>2</v>
      </c>
      <c r="S44" s="147">
        <f>Лист2!V34</f>
        <v>4</v>
      </c>
      <c r="T44" s="147">
        <f>Лист2!W34</f>
        <v>4422</v>
      </c>
      <c r="U44" s="147" t="str">
        <f t="shared" si="5"/>
        <v>4</v>
      </c>
      <c r="V44" s="147" t="str">
        <f t="shared" si="12"/>
        <v>442</v>
      </c>
      <c r="W44" s="147" t="str">
        <f t="shared" si="7"/>
        <v>42</v>
      </c>
      <c r="X44" s="147" t="str">
        <f t="shared" si="13"/>
        <v>2</v>
      </c>
      <c r="Y44" s="147" t="str">
        <f t="shared" si="14"/>
        <v>4,42:2</v>
      </c>
      <c r="Z44" s="147">
        <f>Лист2!X34</f>
        <v>38</v>
      </c>
      <c r="AA44" s="146">
        <f>Лист2!Y34</f>
        <v>210</v>
      </c>
      <c r="AB44" s="195"/>
      <c r="AC44" s="175"/>
      <c r="AD44" s="191"/>
    </row>
    <row r="45" spans="1:30" ht="30" customHeight="1" thickBot="1" x14ac:dyDescent="0.35">
      <c r="A45" s="178"/>
      <c r="B45" s="183"/>
      <c r="C45" s="137" t="str">
        <f>Лист2!G35</f>
        <v>Капустина Анна</v>
      </c>
      <c r="D45" s="147">
        <f>Лист2!K35</f>
        <v>142</v>
      </c>
      <c r="E45" s="147">
        <f>Лист2!L35</f>
        <v>21</v>
      </c>
      <c r="F45" s="148">
        <f>Лист2!M35</f>
        <v>62</v>
      </c>
      <c r="G45" s="147" t="str">
        <f t="shared" si="2"/>
        <v>6</v>
      </c>
      <c r="H45" s="147" t="s">
        <v>118</v>
      </c>
      <c r="I45" s="147" t="str">
        <f t="shared" si="10"/>
        <v>2</v>
      </c>
      <c r="J45" s="147" t="str">
        <f t="shared" si="11"/>
        <v>6,2</v>
      </c>
      <c r="K45" s="148">
        <f>Лист2!N35</f>
        <v>23</v>
      </c>
      <c r="L45" s="147">
        <f>Лист2!O35</f>
        <v>29</v>
      </c>
      <c r="M45" s="147">
        <f>Лист2!P35</f>
        <v>54</v>
      </c>
      <c r="N45" s="147">
        <f>Лист2!Q35</f>
        <v>27</v>
      </c>
      <c r="O45" s="147">
        <f>Лист2!R35</f>
        <v>67</v>
      </c>
      <c r="P45" s="147">
        <f>Лист2!S35</f>
        <v>0</v>
      </c>
      <c r="Q45" s="147">
        <f>Лист2!T35</f>
        <v>0</v>
      </c>
      <c r="R45" s="147">
        <f>Лист2!U35</f>
        <v>34</v>
      </c>
      <c r="S45" s="147">
        <f>Лист2!V35</f>
        <v>61</v>
      </c>
      <c r="T45" s="147">
        <f>Лист2!W35</f>
        <v>5433</v>
      </c>
      <c r="U45" s="147" t="str">
        <f t="shared" si="5"/>
        <v>5</v>
      </c>
      <c r="V45" s="147" t="str">
        <f t="shared" si="12"/>
        <v>543</v>
      </c>
      <c r="W45" s="147" t="str">
        <f t="shared" si="7"/>
        <v>43</v>
      </c>
      <c r="X45" s="147" t="str">
        <f t="shared" si="13"/>
        <v>3</v>
      </c>
      <c r="Y45" s="147" t="str">
        <f t="shared" si="14"/>
        <v>5,43:3</v>
      </c>
      <c r="Z45" s="147">
        <f>Лист2!X35</f>
        <v>19</v>
      </c>
      <c r="AA45" s="146">
        <f>Лист2!Y35</f>
        <v>245</v>
      </c>
      <c r="AB45" s="195"/>
      <c r="AC45" s="175"/>
      <c r="AD45" s="191"/>
    </row>
    <row r="46" spans="1:30" ht="30" customHeight="1" thickBot="1" x14ac:dyDescent="0.35">
      <c r="A46" s="179"/>
      <c r="B46" s="184"/>
      <c r="C46" s="138" t="str">
        <f>Лист2!G36</f>
        <v>Казак Александра</v>
      </c>
      <c r="D46" s="149">
        <f>Лист2!K36</f>
        <v>164</v>
      </c>
      <c r="E46" s="149">
        <f>Лист2!L36</f>
        <v>32</v>
      </c>
      <c r="F46" s="150">
        <f>Лист2!M36</f>
        <v>58</v>
      </c>
      <c r="G46" s="149" t="str">
        <f t="shared" si="2"/>
        <v>5</v>
      </c>
      <c r="H46" s="149" t="s">
        <v>118</v>
      </c>
      <c r="I46" s="149" t="str">
        <f t="shared" si="10"/>
        <v>8</v>
      </c>
      <c r="J46" s="149" t="str">
        <f t="shared" si="11"/>
        <v>5,8</v>
      </c>
      <c r="K46" s="150">
        <f>Лист2!N36</f>
        <v>40</v>
      </c>
      <c r="L46" s="149">
        <f>Лист2!O36</f>
        <v>28</v>
      </c>
      <c r="M46" s="149">
        <f>Лист2!P36</f>
        <v>52</v>
      </c>
      <c r="N46" s="149">
        <f>Лист2!Q36</f>
        <v>23</v>
      </c>
      <c r="O46" s="149">
        <f>Лист2!R36</f>
        <v>63</v>
      </c>
      <c r="P46" s="149">
        <f>Лист2!S36</f>
        <v>0</v>
      </c>
      <c r="Q46" s="149">
        <f>Лист2!T36</f>
        <v>0</v>
      </c>
      <c r="R46" s="149">
        <f>Лист2!U36</f>
        <v>60</v>
      </c>
      <c r="S46" s="149">
        <f>Лист2!V36</f>
        <v>70</v>
      </c>
      <c r="T46" s="149">
        <f>Лист2!W36</f>
        <v>4486</v>
      </c>
      <c r="U46" s="149" t="str">
        <f t="shared" si="5"/>
        <v>4</v>
      </c>
      <c r="V46" s="149" t="str">
        <f t="shared" si="12"/>
        <v>448</v>
      </c>
      <c r="W46" s="149" t="str">
        <f t="shared" si="7"/>
        <v>48</v>
      </c>
      <c r="X46" s="149" t="str">
        <f t="shared" si="13"/>
        <v>6</v>
      </c>
      <c r="Y46" s="149" t="str">
        <f t="shared" si="14"/>
        <v>4,48:6</v>
      </c>
      <c r="Z46" s="149">
        <f>Лист2!X36</f>
        <v>35</v>
      </c>
      <c r="AA46" s="146">
        <f>Лист2!Y36</f>
        <v>292</v>
      </c>
      <c r="AB46" s="196"/>
      <c r="AC46" s="176"/>
      <c r="AD46" s="192"/>
    </row>
    <row r="47" spans="1:30" ht="30" customHeight="1" thickBot="1" x14ac:dyDescent="0.35">
      <c r="A47" s="177">
        <v>3</v>
      </c>
      <c r="B47" s="182" t="s">
        <v>132</v>
      </c>
      <c r="C47" s="136" t="str">
        <f>Лист2!G37</f>
        <v>Герасименко Лев</v>
      </c>
      <c r="D47" s="144">
        <f>Лист2!K37</f>
        <v>175</v>
      </c>
      <c r="E47" s="144">
        <f>Лист2!L37</f>
        <v>27</v>
      </c>
      <c r="F47" s="145">
        <f>Лист2!M37</f>
        <v>54</v>
      </c>
      <c r="G47" s="144" t="str">
        <f>LEFT(F47)</f>
        <v>5</v>
      </c>
      <c r="H47" s="144" t="s">
        <v>118</v>
      </c>
      <c r="I47" s="144" t="str">
        <f>RIGHT(F47)</f>
        <v>4</v>
      </c>
      <c r="J47" s="144" t="str">
        <f>CONCATENATE(G47,H47,I47)</f>
        <v>5,4</v>
      </c>
      <c r="K47" s="145">
        <f>Лист2!N37</f>
        <v>45</v>
      </c>
      <c r="L47" s="144">
        <f>Лист2!O37</f>
        <v>38</v>
      </c>
      <c r="M47" s="144">
        <f>Лист2!P37</f>
        <v>66</v>
      </c>
      <c r="N47" s="144">
        <f>Лист2!Q37</f>
        <v>5</v>
      </c>
      <c r="O47" s="144">
        <f>Лист2!R37</f>
        <v>24</v>
      </c>
      <c r="P47" s="144">
        <f>Лист2!S37</f>
        <v>8</v>
      </c>
      <c r="Q47" s="144">
        <f>Лист2!T37</f>
        <v>44</v>
      </c>
      <c r="R47" s="144">
        <f>Лист2!U37</f>
        <v>0</v>
      </c>
      <c r="S47" s="144">
        <f>Лист2!V37</f>
        <v>0</v>
      </c>
      <c r="T47" s="144">
        <f>Лист2!W37</f>
        <v>4266</v>
      </c>
      <c r="U47" s="144" t="str">
        <f>LEFT(T47,1)</f>
        <v>4</v>
      </c>
      <c r="V47" s="144" t="str">
        <f t="shared" si="12"/>
        <v>426</v>
      </c>
      <c r="W47" s="144" t="str">
        <f>RIGHT(V47,2)</f>
        <v>26</v>
      </c>
      <c r="X47" s="144" t="str">
        <f>RIGHT(T47,1)</f>
        <v>6</v>
      </c>
      <c r="Y47" s="144" t="str">
        <f t="shared" si="14"/>
        <v>4,26:6</v>
      </c>
      <c r="Z47" s="144">
        <f>Лист2!X37</f>
        <v>34</v>
      </c>
      <c r="AA47" s="146">
        <f>Лист2!Y37</f>
        <v>240</v>
      </c>
      <c r="AB47" s="195">
        <f>Лист2!Z37</f>
        <v>1335</v>
      </c>
      <c r="AC47" s="174">
        <f>SUM(AB47:AB62)</f>
        <v>2601</v>
      </c>
      <c r="AD47" s="190"/>
    </row>
    <row r="48" spans="1:30" ht="30" customHeight="1" thickBot="1" x14ac:dyDescent="0.35">
      <c r="A48" s="178"/>
      <c r="B48" s="183"/>
      <c r="C48" s="137" t="str">
        <f>Лист2!G38</f>
        <v>Большеков Максим</v>
      </c>
      <c r="D48" s="147">
        <f>Лист2!K38</f>
        <v>180</v>
      </c>
      <c r="E48" s="147">
        <f>Лист2!L38</f>
        <v>30</v>
      </c>
      <c r="F48" s="148">
        <f>Лист2!M38</f>
        <v>55</v>
      </c>
      <c r="G48" s="147" t="str">
        <f t="shared" si="2"/>
        <v>5</v>
      </c>
      <c r="H48" s="147" t="s">
        <v>118</v>
      </c>
      <c r="I48" s="147" t="str">
        <f t="shared" ref="I48:I62" si="15">RIGHT(F48)</f>
        <v>5</v>
      </c>
      <c r="J48" s="147" t="str">
        <f t="shared" ref="J48:J62" si="16">CONCATENATE(G48,H48,I48)</f>
        <v>5,5</v>
      </c>
      <c r="K48" s="148">
        <f>Лист2!N38</f>
        <v>40</v>
      </c>
      <c r="L48" s="147">
        <f>Лист2!O38</f>
        <v>36</v>
      </c>
      <c r="M48" s="147">
        <f>Лист2!P38</f>
        <v>62</v>
      </c>
      <c r="N48" s="147">
        <f>Лист2!Q38</f>
        <v>5</v>
      </c>
      <c r="O48" s="147">
        <f>Лист2!R38</f>
        <v>24</v>
      </c>
      <c r="P48" s="147">
        <f>Лист2!S38</f>
        <v>8</v>
      </c>
      <c r="Q48" s="147">
        <f>Лист2!T38</f>
        <v>44</v>
      </c>
      <c r="R48" s="147">
        <f>Лист2!U38</f>
        <v>0</v>
      </c>
      <c r="S48" s="147">
        <f>Лист2!V38</f>
        <v>0</v>
      </c>
      <c r="T48" s="147">
        <f>Лист2!W38</f>
        <v>5017</v>
      </c>
      <c r="U48" s="147" t="str">
        <f t="shared" si="5"/>
        <v>5</v>
      </c>
      <c r="V48" s="147" t="str">
        <f t="shared" si="12"/>
        <v>501</v>
      </c>
      <c r="W48" s="147" t="str">
        <f t="shared" si="7"/>
        <v>01</v>
      </c>
      <c r="X48" s="147" t="str">
        <f t="shared" ref="X48:X62" si="17">RIGHT(T48,1)</f>
        <v>7</v>
      </c>
      <c r="Y48" s="147" t="str">
        <f t="shared" si="14"/>
        <v>5,01:7</v>
      </c>
      <c r="Z48" s="147">
        <f>Лист2!X38</f>
        <v>23</v>
      </c>
      <c r="AA48" s="146">
        <f>Лист2!Y38</f>
        <v>223</v>
      </c>
      <c r="AB48" s="195"/>
      <c r="AC48" s="175"/>
      <c r="AD48" s="191"/>
    </row>
    <row r="49" spans="1:30" ht="30" customHeight="1" thickBot="1" x14ac:dyDescent="0.35">
      <c r="A49" s="178"/>
      <c r="B49" s="183"/>
      <c r="C49" s="137" t="str">
        <f>Лист2!G39</f>
        <v>Ханипов Александр</v>
      </c>
      <c r="D49" s="147">
        <f>Лист2!K39</f>
        <v>200</v>
      </c>
      <c r="E49" s="147">
        <f>Лист2!L39</f>
        <v>35</v>
      </c>
      <c r="F49" s="148">
        <f>Лист2!M39</f>
        <v>52</v>
      </c>
      <c r="G49" s="147" t="str">
        <f t="shared" si="2"/>
        <v>5</v>
      </c>
      <c r="H49" s="147" t="s">
        <v>118</v>
      </c>
      <c r="I49" s="147" t="str">
        <f t="shared" si="15"/>
        <v>2</v>
      </c>
      <c r="J49" s="147" t="str">
        <f t="shared" si="16"/>
        <v>5,2</v>
      </c>
      <c r="K49" s="148">
        <f>Лист2!N39</f>
        <v>45</v>
      </c>
      <c r="L49" s="147">
        <f>Лист2!O39</f>
        <v>34</v>
      </c>
      <c r="M49" s="147">
        <f>Лист2!P39</f>
        <v>54</v>
      </c>
      <c r="N49" s="147">
        <f>Лист2!Q39</f>
        <v>6</v>
      </c>
      <c r="O49" s="147">
        <f>Лист2!R39</f>
        <v>22</v>
      </c>
      <c r="P49" s="147">
        <f>Лист2!S39</f>
        <v>4</v>
      </c>
      <c r="Q49" s="147">
        <f>Лист2!T39</f>
        <v>21</v>
      </c>
      <c r="R49" s="147">
        <f>Лист2!U39</f>
        <v>0</v>
      </c>
      <c r="S49" s="147">
        <f>Лист2!V39</f>
        <v>0</v>
      </c>
      <c r="T49" s="147">
        <f>Лист2!W39</f>
        <v>4342</v>
      </c>
      <c r="U49" s="147" t="str">
        <f t="shared" si="5"/>
        <v>4</v>
      </c>
      <c r="V49" s="147" t="str">
        <f t="shared" si="12"/>
        <v>434</v>
      </c>
      <c r="W49" s="147" t="str">
        <f t="shared" si="7"/>
        <v>34</v>
      </c>
      <c r="X49" s="147" t="str">
        <f t="shared" si="17"/>
        <v>2</v>
      </c>
      <c r="Y49" s="147" t="str">
        <f t="shared" si="14"/>
        <v>4,34:2</v>
      </c>
      <c r="Z49" s="147">
        <f>Лист2!X39</f>
        <v>25</v>
      </c>
      <c r="AA49" s="146">
        <f>Лист2!Y39</f>
        <v>202</v>
      </c>
      <c r="AB49" s="195"/>
      <c r="AC49" s="175"/>
      <c r="AD49" s="191"/>
    </row>
    <row r="50" spans="1:30" ht="30" customHeight="1" thickBot="1" x14ac:dyDescent="0.35">
      <c r="A50" s="178"/>
      <c r="B50" s="183"/>
      <c r="C50" s="137" t="str">
        <f>Лист2!G40</f>
        <v>Гаськов Артем</v>
      </c>
      <c r="D50" s="147">
        <f>Лист2!K40</f>
        <v>153</v>
      </c>
      <c r="E50" s="147">
        <f>Лист2!L40</f>
        <v>12</v>
      </c>
      <c r="F50" s="148">
        <f>Лист2!M40</f>
        <v>60</v>
      </c>
      <c r="G50" s="147" t="str">
        <f t="shared" si="2"/>
        <v>6</v>
      </c>
      <c r="H50" s="147" t="s">
        <v>118</v>
      </c>
      <c r="I50" s="147" t="str">
        <f t="shared" si="15"/>
        <v>0</v>
      </c>
      <c r="J50" s="147" t="str">
        <f t="shared" si="16"/>
        <v>6,0</v>
      </c>
      <c r="K50" s="148">
        <f>Лист2!N40</f>
        <v>13</v>
      </c>
      <c r="L50" s="147">
        <f>Лист2!O40</f>
        <v>29</v>
      </c>
      <c r="M50" s="147">
        <f>Лист2!P40</f>
        <v>42</v>
      </c>
      <c r="N50" s="147" t="str">
        <f>Лист2!Q40</f>
        <v>-</v>
      </c>
      <c r="O50" s="147">
        <f>Лист2!R40</f>
        <v>0</v>
      </c>
      <c r="P50" s="147">
        <f>Лист2!S40</f>
        <v>3</v>
      </c>
      <c r="Q50" s="147">
        <f>Лист2!T40</f>
        <v>17</v>
      </c>
      <c r="R50" s="147">
        <f>Лист2!U40</f>
        <v>0</v>
      </c>
      <c r="S50" s="147">
        <f>Лист2!V40</f>
        <v>0</v>
      </c>
      <c r="T50" s="147">
        <f>Лист2!W40</f>
        <v>4534</v>
      </c>
      <c r="U50" s="147" t="str">
        <f t="shared" si="5"/>
        <v>4</v>
      </c>
      <c r="V50" s="147" t="str">
        <f t="shared" si="12"/>
        <v>453</v>
      </c>
      <c r="W50" s="147" t="str">
        <f t="shared" si="7"/>
        <v>53</v>
      </c>
      <c r="X50" s="147" t="str">
        <f t="shared" si="17"/>
        <v>4</v>
      </c>
      <c r="Y50" s="147" t="str">
        <f t="shared" si="14"/>
        <v>4,53:4</v>
      </c>
      <c r="Z50" s="147">
        <f>Лист2!X40</f>
        <v>19</v>
      </c>
      <c r="AA50" s="146">
        <f>Лист2!Y40</f>
        <v>103</v>
      </c>
      <c r="AB50" s="195"/>
      <c r="AC50" s="175"/>
      <c r="AD50" s="191"/>
    </row>
    <row r="51" spans="1:30" ht="30" customHeight="1" thickBot="1" x14ac:dyDescent="0.35">
      <c r="A51" s="178"/>
      <c r="B51" s="183"/>
      <c r="C51" s="137" t="str">
        <f>Лист2!G41</f>
        <v>Ядне Александр</v>
      </c>
      <c r="D51" s="147">
        <f>Лист2!K41</f>
        <v>178</v>
      </c>
      <c r="E51" s="147">
        <f>Лист2!L41</f>
        <v>29</v>
      </c>
      <c r="F51" s="148">
        <f>Лист2!M41</f>
        <v>63</v>
      </c>
      <c r="G51" s="147" t="str">
        <f t="shared" si="2"/>
        <v>6</v>
      </c>
      <c r="H51" s="147" t="s">
        <v>118</v>
      </c>
      <c r="I51" s="147" t="str">
        <f t="shared" si="15"/>
        <v>3</v>
      </c>
      <c r="J51" s="147" t="str">
        <f t="shared" si="16"/>
        <v>6,3</v>
      </c>
      <c r="K51" s="148">
        <f>Лист2!N41</f>
        <v>14</v>
      </c>
      <c r="L51" s="147">
        <f>Лист2!O41</f>
        <v>28</v>
      </c>
      <c r="M51" s="147">
        <f>Лист2!P41</f>
        <v>45</v>
      </c>
      <c r="N51" s="147">
        <f>Лист2!Q41</f>
        <v>2</v>
      </c>
      <c r="O51" s="147">
        <f>Лист2!R41</f>
        <v>15</v>
      </c>
      <c r="P51" s="147">
        <f>Лист2!S41</f>
        <v>6</v>
      </c>
      <c r="Q51" s="147">
        <f>Лист2!T41</f>
        <v>33</v>
      </c>
      <c r="R51" s="147">
        <f>Лист2!U41</f>
        <v>0</v>
      </c>
      <c r="S51" s="147">
        <f>Лист2!V41</f>
        <v>0</v>
      </c>
      <c r="T51" s="147">
        <f>Лист2!W41</f>
        <v>4426</v>
      </c>
      <c r="U51" s="147" t="str">
        <f t="shared" si="5"/>
        <v>4</v>
      </c>
      <c r="V51" s="147" t="str">
        <f t="shared" si="12"/>
        <v>442</v>
      </c>
      <c r="W51" s="147" t="str">
        <f t="shared" si="7"/>
        <v>42</v>
      </c>
      <c r="X51" s="147" t="str">
        <f t="shared" si="17"/>
        <v>6</v>
      </c>
      <c r="Y51" s="147" t="str">
        <f t="shared" si="14"/>
        <v>4,42:6</v>
      </c>
      <c r="Z51" s="147">
        <f>Лист2!X41</f>
        <v>28</v>
      </c>
      <c r="AA51" s="146">
        <f>Лист2!Y41</f>
        <v>164</v>
      </c>
      <c r="AB51" s="195"/>
      <c r="AC51" s="175"/>
      <c r="AD51" s="191"/>
    </row>
    <row r="52" spans="1:30" ht="30" customHeight="1" thickBot="1" x14ac:dyDescent="0.35">
      <c r="A52" s="178"/>
      <c r="B52" s="183"/>
      <c r="C52" s="137" t="str">
        <f>Лист2!G42</f>
        <v>Манилов Никита</v>
      </c>
      <c r="D52" s="147">
        <f>Лист2!K42</f>
        <v>182</v>
      </c>
      <c r="E52" s="147">
        <f>Лист2!L42</f>
        <v>32</v>
      </c>
      <c r="F52" s="148">
        <f>Лист2!M42</f>
        <v>55</v>
      </c>
      <c r="G52" s="147" t="str">
        <f t="shared" si="2"/>
        <v>5</v>
      </c>
      <c r="H52" s="147" t="s">
        <v>118</v>
      </c>
      <c r="I52" s="147" t="str">
        <f t="shared" si="15"/>
        <v>5</v>
      </c>
      <c r="J52" s="147" t="str">
        <f t="shared" si="16"/>
        <v>5,5</v>
      </c>
      <c r="K52" s="148">
        <f>Лист2!N42</f>
        <v>40</v>
      </c>
      <c r="L52" s="147">
        <f>Лист2!O42</f>
        <v>32</v>
      </c>
      <c r="M52" s="147">
        <f>Лист2!P42</f>
        <v>54</v>
      </c>
      <c r="N52" s="147">
        <f>Лист2!Q42</f>
        <v>3</v>
      </c>
      <c r="O52" s="147">
        <f>Лист2!R42</f>
        <v>18</v>
      </c>
      <c r="P52" s="147">
        <f>Лист2!S42</f>
        <v>8</v>
      </c>
      <c r="Q52" s="147">
        <f>Лист2!T42</f>
        <v>44</v>
      </c>
      <c r="R52" s="147">
        <f>Лист2!U42</f>
        <v>0</v>
      </c>
      <c r="S52" s="147">
        <f>Лист2!V42</f>
        <v>0</v>
      </c>
      <c r="T52" s="147">
        <f>Лист2!W42</f>
        <v>4486</v>
      </c>
      <c r="U52" s="147" t="str">
        <f t="shared" si="5"/>
        <v>4</v>
      </c>
      <c r="V52" s="147" t="str">
        <f t="shared" si="12"/>
        <v>448</v>
      </c>
      <c r="W52" s="147" t="str">
        <f t="shared" si="7"/>
        <v>48</v>
      </c>
      <c r="X52" s="147" t="str">
        <f t="shared" si="17"/>
        <v>6</v>
      </c>
      <c r="Y52" s="147" t="str">
        <f t="shared" si="14"/>
        <v>4,48:6</v>
      </c>
      <c r="Z52" s="147">
        <f>Лист2!X42</f>
        <v>26</v>
      </c>
      <c r="AA52" s="146">
        <f>Лист2!Y42</f>
        <v>214</v>
      </c>
      <c r="AB52" s="195"/>
      <c r="AC52" s="175"/>
      <c r="AD52" s="191"/>
    </row>
    <row r="53" spans="1:30" ht="30" customHeight="1" thickBot="1" x14ac:dyDescent="0.35">
      <c r="A53" s="178"/>
      <c r="B53" s="183"/>
      <c r="C53" s="137" t="str">
        <f>Лист2!G43</f>
        <v>Андреев Павел</v>
      </c>
      <c r="D53" s="147">
        <f>Лист2!K43</f>
        <v>158</v>
      </c>
      <c r="E53" s="147">
        <f>Лист2!L43</f>
        <v>19</v>
      </c>
      <c r="F53" s="148">
        <f>Лист2!M43</f>
        <v>61</v>
      </c>
      <c r="G53" s="147" t="str">
        <f t="shared" si="2"/>
        <v>6</v>
      </c>
      <c r="H53" s="147" t="s">
        <v>118</v>
      </c>
      <c r="I53" s="147" t="str">
        <f t="shared" si="15"/>
        <v>1</v>
      </c>
      <c r="J53" s="147" t="str">
        <f t="shared" si="16"/>
        <v>6,1</v>
      </c>
      <c r="K53" s="148">
        <f>Лист2!N43</f>
        <v>20</v>
      </c>
      <c r="L53" s="147">
        <f>Лист2!O43</f>
        <v>26</v>
      </c>
      <c r="M53" s="147">
        <f>Лист2!P43</f>
        <v>41</v>
      </c>
      <c r="N53" s="147" t="str">
        <f>Лист2!Q43</f>
        <v>-</v>
      </c>
      <c r="O53" s="147">
        <f>Лист2!R43</f>
        <v>0</v>
      </c>
      <c r="P53" s="147">
        <f>Лист2!S43</f>
        <v>2</v>
      </c>
      <c r="Q53" s="147">
        <f>Лист2!T43</f>
        <v>17</v>
      </c>
      <c r="R53" s="147">
        <f>Лист2!U43</f>
        <v>0</v>
      </c>
      <c r="S53" s="147">
        <f>Лист2!V43</f>
        <v>0</v>
      </c>
      <c r="T53" s="147">
        <f>Лист2!W43</f>
        <v>4519</v>
      </c>
      <c r="U53" s="147" t="str">
        <f t="shared" si="5"/>
        <v>4</v>
      </c>
      <c r="V53" s="147" t="str">
        <f t="shared" si="12"/>
        <v>451</v>
      </c>
      <c r="W53" s="147" t="str">
        <f t="shared" si="7"/>
        <v>51</v>
      </c>
      <c r="X53" s="147" t="str">
        <f t="shared" si="17"/>
        <v>9</v>
      </c>
      <c r="Y53" s="147" t="str">
        <f t="shared" si="14"/>
        <v>4,51:9</v>
      </c>
      <c r="Z53" s="147">
        <f>Лист2!X43</f>
        <v>25</v>
      </c>
      <c r="AA53" s="146">
        <f>Лист2!Y43</f>
        <v>122</v>
      </c>
      <c r="AB53" s="195"/>
      <c r="AC53" s="175"/>
      <c r="AD53" s="191"/>
    </row>
    <row r="54" spans="1:30" ht="30" customHeight="1" thickBot="1" x14ac:dyDescent="0.35">
      <c r="A54" s="178"/>
      <c r="B54" s="183"/>
      <c r="C54" s="138" t="str">
        <f>Лист2!G44</f>
        <v>Панжуков Андрей</v>
      </c>
      <c r="D54" s="149">
        <f>Лист2!K44</f>
        <v>183</v>
      </c>
      <c r="E54" s="149">
        <f>Лист2!L44</f>
        <v>26</v>
      </c>
      <c r="F54" s="150">
        <f>Лист2!M44</f>
        <v>59</v>
      </c>
      <c r="G54" s="149" t="str">
        <f t="shared" si="2"/>
        <v>5</v>
      </c>
      <c r="H54" s="149" t="s">
        <v>118</v>
      </c>
      <c r="I54" s="149" t="str">
        <f t="shared" si="15"/>
        <v>9</v>
      </c>
      <c r="J54" s="149" t="str">
        <f t="shared" si="16"/>
        <v>5,9</v>
      </c>
      <c r="K54" s="150">
        <f>Лист2!N44</f>
        <v>15</v>
      </c>
      <c r="L54" s="149">
        <f>Лист2!O44</f>
        <v>37</v>
      </c>
      <c r="M54" s="149">
        <f>Лист2!P44</f>
        <v>60</v>
      </c>
      <c r="N54" s="149">
        <f>Лист2!Q44</f>
        <v>0</v>
      </c>
      <c r="O54" s="149">
        <f>Лист2!R44</f>
        <v>1</v>
      </c>
      <c r="P54" s="149">
        <f>Лист2!S44</f>
        <v>13</v>
      </c>
      <c r="Q54" s="149">
        <f>Лист2!T44</f>
        <v>57</v>
      </c>
      <c r="R54" s="149">
        <f>Лист2!U44</f>
        <v>0</v>
      </c>
      <c r="S54" s="149">
        <f>Лист2!V44</f>
        <v>0</v>
      </c>
      <c r="T54" s="149">
        <f>Лист2!W44</f>
        <v>5255</v>
      </c>
      <c r="U54" s="149" t="str">
        <f t="shared" si="5"/>
        <v>5</v>
      </c>
      <c r="V54" s="149" t="str">
        <f t="shared" si="12"/>
        <v>525</v>
      </c>
      <c r="W54" s="149" t="str">
        <f t="shared" si="7"/>
        <v>25</v>
      </c>
      <c r="X54" s="149" t="str">
        <f t="shared" si="17"/>
        <v>5</v>
      </c>
      <c r="Y54" s="149" t="str">
        <f t="shared" si="14"/>
        <v>5,25:5</v>
      </c>
      <c r="Z54" s="149">
        <f>Лист2!X44</f>
        <v>11</v>
      </c>
      <c r="AA54" s="146">
        <f>Лист2!Y44</f>
        <v>170</v>
      </c>
      <c r="AB54" s="196"/>
      <c r="AC54" s="175"/>
      <c r="AD54" s="191"/>
    </row>
    <row r="55" spans="1:30" ht="30" customHeight="1" thickBot="1" x14ac:dyDescent="0.35">
      <c r="A55" s="178"/>
      <c r="B55" s="183"/>
      <c r="C55" s="136" t="str">
        <f>Лист2!G45</f>
        <v>Иванова Екатерина</v>
      </c>
      <c r="D55" s="144">
        <f>Лист2!K45</f>
        <v>160</v>
      </c>
      <c r="E55" s="144">
        <f>Лист2!L45</f>
        <v>30</v>
      </c>
      <c r="F55" s="145">
        <f>Лист2!M45</f>
        <v>61</v>
      </c>
      <c r="G55" s="144" t="str">
        <f t="shared" si="2"/>
        <v>6</v>
      </c>
      <c r="H55" s="144" t="s">
        <v>118</v>
      </c>
      <c r="I55" s="144" t="str">
        <f t="shared" si="15"/>
        <v>1</v>
      </c>
      <c r="J55" s="144" t="str">
        <f t="shared" si="16"/>
        <v>6,1</v>
      </c>
      <c r="K55" s="145">
        <f>Лист2!N45</f>
        <v>27</v>
      </c>
      <c r="L55" s="144">
        <f>Лист2!O45</f>
        <v>31</v>
      </c>
      <c r="M55" s="144">
        <f>Лист2!P45</f>
        <v>58</v>
      </c>
      <c r="N55" s="144">
        <f>Лист2!Q45</f>
        <v>25</v>
      </c>
      <c r="O55" s="144">
        <f>Лист2!R45</f>
        <v>65</v>
      </c>
      <c r="P55" s="144">
        <f>Лист2!S45</f>
        <v>0</v>
      </c>
      <c r="Q55" s="144">
        <f>Лист2!T45</f>
        <v>0</v>
      </c>
      <c r="R55" s="144">
        <f>Лист2!U45</f>
        <v>24</v>
      </c>
      <c r="S55" s="144">
        <f>Лист2!V45</f>
        <v>50</v>
      </c>
      <c r="T55" s="144">
        <f>Лист2!W45</f>
        <v>5029</v>
      </c>
      <c r="U55" s="144" t="str">
        <f t="shared" si="5"/>
        <v>5</v>
      </c>
      <c r="V55" s="144" t="str">
        <f t="shared" si="12"/>
        <v>502</v>
      </c>
      <c r="W55" s="144" t="str">
        <f t="shared" si="7"/>
        <v>02</v>
      </c>
      <c r="X55" s="144" t="str">
        <f t="shared" si="17"/>
        <v>9</v>
      </c>
      <c r="Y55" s="144" t="str">
        <f t="shared" si="14"/>
        <v>5,02:9</v>
      </c>
      <c r="Z55" s="144">
        <f>Лист2!X45</f>
        <v>30</v>
      </c>
      <c r="AA55" s="146">
        <f>Лист2!Y45</f>
        <v>260</v>
      </c>
      <c r="AB55" s="195">
        <f>Лист2!Z45</f>
        <v>1266</v>
      </c>
      <c r="AC55" s="175"/>
      <c r="AD55" s="191"/>
    </row>
    <row r="56" spans="1:30" ht="30" customHeight="1" thickBot="1" x14ac:dyDescent="0.35">
      <c r="A56" s="178"/>
      <c r="B56" s="183"/>
      <c r="C56" s="137" t="str">
        <f>Лист2!G46</f>
        <v>Шуман Изабэлла</v>
      </c>
      <c r="D56" s="147">
        <f>Лист2!K46</f>
        <v>158</v>
      </c>
      <c r="E56" s="147">
        <f>Лист2!L46</f>
        <v>29</v>
      </c>
      <c r="F56" s="148">
        <f>Лист2!M46</f>
        <v>60</v>
      </c>
      <c r="G56" s="147" t="str">
        <f t="shared" si="2"/>
        <v>6</v>
      </c>
      <c r="H56" s="147" t="s">
        <v>118</v>
      </c>
      <c r="I56" s="147" t="str">
        <f t="shared" si="15"/>
        <v>0</v>
      </c>
      <c r="J56" s="147" t="str">
        <f t="shared" si="16"/>
        <v>6,0</v>
      </c>
      <c r="K56" s="148">
        <f>Лист2!N46</f>
        <v>31</v>
      </c>
      <c r="L56" s="147">
        <f>Лист2!O46</f>
        <v>22</v>
      </c>
      <c r="M56" s="147">
        <f>Лист2!P46</f>
        <v>38</v>
      </c>
      <c r="N56" s="147">
        <f>Лист2!Q46</f>
        <v>15</v>
      </c>
      <c r="O56" s="147">
        <f>Лист2!R46</f>
        <v>42</v>
      </c>
      <c r="P56" s="147">
        <f>Лист2!S46</f>
        <v>0</v>
      </c>
      <c r="Q56" s="147">
        <f>Лист2!T46</f>
        <v>0</v>
      </c>
      <c r="R56" s="147">
        <f>Лист2!U46</f>
        <v>16</v>
      </c>
      <c r="S56" s="147">
        <f>Лист2!V46</f>
        <v>32</v>
      </c>
      <c r="T56" s="147">
        <f>Лист2!W46</f>
        <v>5355</v>
      </c>
      <c r="U56" s="147" t="str">
        <f t="shared" si="5"/>
        <v>5</v>
      </c>
      <c r="V56" s="147" t="str">
        <f t="shared" si="12"/>
        <v>535</v>
      </c>
      <c r="W56" s="147" t="str">
        <f t="shared" si="7"/>
        <v>35</v>
      </c>
      <c r="X56" s="147" t="str">
        <f t="shared" si="17"/>
        <v>5</v>
      </c>
      <c r="Y56" s="147" t="str">
        <f t="shared" si="14"/>
        <v>5,35:5</v>
      </c>
      <c r="Z56" s="147">
        <f>Лист2!X46</f>
        <v>21</v>
      </c>
      <c r="AA56" s="146">
        <f>Лист2!Y46</f>
        <v>193</v>
      </c>
      <c r="AB56" s="195"/>
      <c r="AC56" s="175"/>
      <c r="AD56" s="191"/>
    </row>
    <row r="57" spans="1:30" ht="30" customHeight="1" thickBot="1" x14ac:dyDescent="0.35">
      <c r="A57" s="178"/>
      <c r="B57" s="183"/>
      <c r="C57" s="137" t="str">
        <f>Лист2!G47</f>
        <v>Григорьева Аксинья</v>
      </c>
      <c r="D57" s="147">
        <f>Лист2!K47</f>
        <v>158</v>
      </c>
      <c r="E57" s="147">
        <f>Лист2!L47</f>
        <v>24</v>
      </c>
      <c r="F57" s="148">
        <f>Лист2!M47</f>
        <v>63</v>
      </c>
      <c r="G57" s="147" t="str">
        <f t="shared" si="2"/>
        <v>6</v>
      </c>
      <c r="H57" s="147" t="s">
        <v>118</v>
      </c>
      <c r="I57" s="147" t="str">
        <f t="shared" si="15"/>
        <v>3</v>
      </c>
      <c r="J57" s="147" t="str">
        <f t="shared" si="16"/>
        <v>6,3</v>
      </c>
      <c r="K57" s="148">
        <f>Лист2!N47</f>
        <v>13</v>
      </c>
      <c r="L57" s="147">
        <f>Лист2!O47</f>
        <v>26</v>
      </c>
      <c r="M57" s="147">
        <f>Лист2!P47</f>
        <v>41</v>
      </c>
      <c r="N57" s="147">
        <f>Лист2!Q47</f>
        <v>27</v>
      </c>
      <c r="O57" s="147">
        <f>Лист2!R47</f>
        <v>64</v>
      </c>
      <c r="P57" s="147">
        <f>Лист2!S47</f>
        <v>0</v>
      </c>
      <c r="Q57" s="147">
        <f>Лист2!T47</f>
        <v>0</v>
      </c>
      <c r="R57" s="147">
        <f>Лист2!U47</f>
        <v>2</v>
      </c>
      <c r="S57" s="147">
        <f>Лист2!V47</f>
        <v>2</v>
      </c>
      <c r="T57" s="147">
        <f>Лист2!W47</f>
        <v>5315</v>
      </c>
      <c r="U57" s="147" t="str">
        <f t="shared" si="5"/>
        <v>5</v>
      </c>
      <c r="V57" s="147" t="str">
        <f t="shared" si="12"/>
        <v>531</v>
      </c>
      <c r="W57" s="147" t="str">
        <f t="shared" si="7"/>
        <v>31</v>
      </c>
      <c r="X57" s="147" t="str">
        <f t="shared" si="17"/>
        <v>5</v>
      </c>
      <c r="Y57" s="147" t="str">
        <f t="shared" si="14"/>
        <v>5,31:5</v>
      </c>
      <c r="Z57" s="147">
        <f>Лист2!X47</f>
        <v>17</v>
      </c>
      <c r="AA57" s="146">
        <f>Лист2!Y47</f>
        <v>161</v>
      </c>
      <c r="AB57" s="195"/>
      <c r="AC57" s="175"/>
      <c r="AD57" s="191"/>
    </row>
    <row r="58" spans="1:30" ht="30" customHeight="1" thickBot="1" x14ac:dyDescent="0.35">
      <c r="A58" s="178"/>
      <c r="B58" s="183"/>
      <c r="C58" s="137" t="str">
        <f>Лист2!G48</f>
        <v>Мухамадуллина Камилла</v>
      </c>
      <c r="D58" s="147">
        <f>Лист2!K48</f>
        <v>153</v>
      </c>
      <c r="E58" s="147">
        <f>Лист2!L48</f>
        <v>21</v>
      </c>
      <c r="F58" s="148">
        <f>Лист2!M48</f>
        <v>62</v>
      </c>
      <c r="G58" s="147" t="str">
        <f t="shared" si="2"/>
        <v>6</v>
      </c>
      <c r="H58" s="147" t="s">
        <v>118</v>
      </c>
      <c r="I58" s="147" t="str">
        <f t="shared" si="15"/>
        <v>2</v>
      </c>
      <c r="J58" s="147" t="str">
        <f t="shared" si="16"/>
        <v>6,2</v>
      </c>
      <c r="K58" s="148">
        <f>Лист2!N48</f>
        <v>16</v>
      </c>
      <c r="L58" s="147">
        <f>Лист2!O48</f>
        <v>24</v>
      </c>
      <c r="M58" s="147">
        <f>Лист2!P48</f>
        <v>37</v>
      </c>
      <c r="N58" s="147">
        <f>Лист2!Q48</f>
        <v>2</v>
      </c>
      <c r="O58" s="147">
        <f>Лист2!R48</f>
        <v>6</v>
      </c>
      <c r="P58" s="147">
        <f>Лист2!S48</f>
        <v>0</v>
      </c>
      <c r="Q58" s="147">
        <f>Лист2!T48</f>
        <v>0</v>
      </c>
      <c r="R58" s="147">
        <f>Лист2!U48</f>
        <v>17</v>
      </c>
      <c r="S58" s="147">
        <f>Лист2!V48</f>
        <v>28</v>
      </c>
      <c r="T58" s="147">
        <f>Лист2!W48</f>
        <v>5338</v>
      </c>
      <c r="U58" s="147" t="str">
        <f t="shared" si="5"/>
        <v>5</v>
      </c>
      <c r="V58" s="147" t="str">
        <f t="shared" si="12"/>
        <v>533</v>
      </c>
      <c r="W58" s="147" t="str">
        <f t="shared" si="7"/>
        <v>33</v>
      </c>
      <c r="X58" s="147" t="str">
        <f t="shared" si="17"/>
        <v>8</v>
      </c>
      <c r="Y58" s="147" t="str">
        <f t="shared" si="14"/>
        <v>5,33:8</v>
      </c>
      <c r="Z58" s="147">
        <f>Лист2!X48</f>
        <v>16</v>
      </c>
      <c r="AA58" s="146">
        <f>Лист2!Y48</f>
        <v>124</v>
      </c>
      <c r="AB58" s="195"/>
      <c r="AC58" s="175"/>
      <c r="AD58" s="191"/>
    </row>
    <row r="59" spans="1:30" ht="30" customHeight="1" thickBot="1" x14ac:dyDescent="0.35">
      <c r="A59" s="178"/>
      <c r="B59" s="183"/>
      <c r="C59" s="137" t="str">
        <f>Лист2!G49</f>
        <v>Кропачева Татьяна</v>
      </c>
      <c r="D59" s="147">
        <f>Лист2!K49</f>
        <v>150</v>
      </c>
      <c r="E59" s="147">
        <f>Лист2!L49</f>
        <v>20</v>
      </c>
      <c r="F59" s="148">
        <f>Лист2!M49</f>
        <v>65</v>
      </c>
      <c r="G59" s="147" t="str">
        <f t="shared" si="2"/>
        <v>6</v>
      </c>
      <c r="H59" s="147" t="s">
        <v>118</v>
      </c>
      <c r="I59" s="147" t="str">
        <f t="shared" si="15"/>
        <v>5</v>
      </c>
      <c r="J59" s="147" t="str">
        <f t="shared" si="16"/>
        <v>6,5</v>
      </c>
      <c r="K59" s="148">
        <f>Лист2!N49</f>
        <v>9</v>
      </c>
      <c r="L59" s="147">
        <f>Лист2!O49</f>
        <v>25</v>
      </c>
      <c r="M59" s="147">
        <f>Лист2!P49</f>
        <v>39</v>
      </c>
      <c r="N59" s="147">
        <f>Лист2!Q49</f>
        <v>2</v>
      </c>
      <c r="O59" s="147">
        <f>Лист2!R49</f>
        <v>6</v>
      </c>
      <c r="P59" s="147">
        <f>Лист2!S49</f>
        <v>0</v>
      </c>
      <c r="Q59" s="147">
        <f>Лист2!T49</f>
        <v>0</v>
      </c>
      <c r="R59" s="147">
        <f>Лист2!U49</f>
        <v>1</v>
      </c>
      <c r="S59" s="147">
        <f>Лист2!V49</f>
        <v>1</v>
      </c>
      <c r="T59" s="147">
        <f>Лист2!W49</f>
        <v>5507</v>
      </c>
      <c r="U59" s="147" t="str">
        <f t="shared" si="5"/>
        <v>5</v>
      </c>
      <c r="V59" s="147" t="str">
        <f t="shared" si="12"/>
        <v>550</v>
      </c>
      <c r="W59" s="147" t="str">
        <f t="shared" si="7"/>
        <v>50</v>
      </c>
      <c r="X59" s="147" t="str">
        <f t="shared" si="17"/>
        <v>7</v>
      </c>
      <c r="Y59" s="147" t="str">
        <f t="shared" si="14"/>
        <v>5,50:7</v>
      </c>
      <c r="Z59" s="147">
        <f>Лист2!X49</f>
        <v>12</v>
      </c>
      <c r="AA59" s="146">
        <f>Лист2!Y49</f>
        <v>87</v>
      </c>
      <c r="AB59" s="195"/>
      <c r="AC59" s="175"/>
      <c r="AD59" s="191"/>
    </row>
    <row r="60" spans="1:30" ht="30" customHeight="1" thickBot="1" x14ac:dyDescent="0.35">
      <c r="A60" s="178"/>
      <c r="B60" s="183"/>
      <c r="C60" s="137" t="str">
        <f>Лист2!G50</f>
        <v>Булка Софья</v>
      </c>
      <c r="D60" s="147">
        <f>Лист2!K50</f>
        <v>178</v>
      </c>
      <c r="E60" s="147">
        <f>Лист2!L50</f>
        <v>43</v>
      </c>
      <c r="F60" s="148">
        <f>Лист2!M50</f>
        <v>56</v>
      </c>
      <c r="G60" s="147" t="str">
        <f t="shared" si="2"/>
        <v>5</v>
      </c>
      <c r="H60" s="147" t="s">
        <v>118</v>
      </c>
      <c r="I60" s="147" t="str">
        <f t="shared" si="15"/>
        <v>6</v>
      </c>
      <c r="J60" s="147" t="str">
        <f t="shared" si="16"/>
        <v>5,6</v>
      </c>
      <c r="K60" s="148">
        <f>Лист2!N50</f>
        <v>50</v>
      </c>
      <c r="L60" s="147">
        <f>Лист2!O50</f>
        <v>34</v>
      </c>
      <c r="M60" s="147">
        <f>Лист2!P50</f>
        <v>64</v>
      </c>
      <c r="N60" s="147">
        <f>Лист2!Q50</f>
        <v>12</v>
      </c>
      <c r="O60" s="147">
        <f>Лист2!R50</f>
        <v>33</v>
      </c>
      <c r="P60" s="147">
        <f>Лист2!S50</f>
        <v>0</v>
      </c>
      <c r="Q60" s="147">
        <f>Лист2!T50</f>
        <v>0</v>
      </c>
      <c r="R60" s="147">
        <f>Лист2!U50</f>
        <v>14</v>
      </c>
      <c r="S60" s="147">
        <f>Лист2!V50</f>
        <v>28</v>
      </c>
      <c r="T60" s="147">
        <f>Лист2!W50</f>
        <v>5044</v>
      </c>
      <c r="U60" s="147" t="str">
        <f t="shared" si="5"/>
        <v>5</v>
      </c>
      <c r="V60" s="147" t="str">
        <f t="shared" si="12"/>
        <v>504</v>
      </c>
      <c r="W60" s="147" t="str">
        <f t="shared" si="7"/>
        <v>04</v>
      </c>
      <c r="X60" s="147" t="str">
        <f t="shared" si="17"/>
        <v>4</v>
      </c>
      <c r="Y60" s="147" t="str">
        <f t="shared" si="14"/>
        <v>5,04:4</v>
      </c>
      <c r="Z60" s="147">
        <f>Лист2!X50</f>
        <v>30</v>
      </c>
      <c r="AA60" s="146">
        <f>Лист2!Y50</f>
        <v>248</v>
      </c>
      <c r="AB60" s="195"/>
      <c r="AC60" s="175"/>
      <c r="AD60" s="191"/>
    </row>
    <row r="61" spans="1:30" ht="30" customHeight="1" thickBot="1" x14ac:dyDescent="0.35">
      <c r="A61" s="178"/>
      <c r="B61" s="183"/>
      <c r="C61" s="137" t="str">
        <f>Лист2!G51</f>
        <v>Пирогова Дарья</v>
      </c>
      <c r="D61" s="147">
        <f>Лист2!K51</f>
        <v>148</v>
      </c>
      <c r="E61" s="147">
        <f>Лист2!L51</f>
        <v>19</v>
      </c>
      <c r="F61" s="148">
        <f>Лист2!M51</f>
        <v>60</v>
      </c>
      <c r="G61" s="147" t="str">
        <f t="shared" si="2"/>
        <v>6</v>
      </c>
      <c r="H61" s="147" t="s">
        <v>118</v>
      </c>
      <c r="I61" s="147" t="str">
        <f t="shared" si="15"/>
        <v>0</v>
      </c>
      <c r="J61" s="147" t="str">
        <f t="shared" si="16"/>
        <v>6,0</v>
      </c>
      <c r="K61" s="148">
        <f>Лист2!N51</f>
        <v>22</v>
      </c>
      <c r="L61" s="147">
        <f>Лист2!O51</f>
        <v>30</v>
      </c>
      <c r="M61" s="147">
        <f>Лист2!P51</f>
        <v>52</v>
      </c>
      <c r="N61" s="147">
        <f>Лист2!Q51</f>
        <v>5</v>
      </c>
      <c r="O61" s="147">
        <f>Лист2!R51</f>
        <v>11</v>
      </c>
      <c r="P61" s="147">
        <f>Лист2!S51</f>
        <v>0</v>
      </c>
      <c r="Q61" s="147">
        <f>Лист2!T51</f>
        <v>0</v>
      </c>
      <c r="R61" s="147">
        <f>Лист2!U51</f>
        <v>10</v>
      </c>
      <c r="S61" s="147">
        <f>Лист2!V51</f>
        <v>14</v>
      </c>
      <c r="T61" s="147">
        <f>Лист2!W51</f>
        <v>5498</v>
      </c>
      <c r="U61" s="147" t="str">
        <f t="shared" si="5"/>
        <v>5</v>
      </c>
      <c r="V61" s="147" t="str">
        <f t="shared" si="12"/>
        <v>549</v>
      </c>
      <c r="W61" s="147" t="str">
        <f t="shared" si="7"/>
        <v>49</v>
      </c>
      <c r="X61" s="147" t="str">
        <f t="shared" si="17"/>
        <v>8</v>
      </c>
      <c r="Y61" s="147" t="str">
        <f t="shared" si="14"/>
        <v>5,49:8</v>
      </c>
      <c r="Z61" s="147">
        <f>Лист2!X51</f>
        <v>12</v>
      </c>
      <c r="AA61" s="146">
        <f>Лист2!Y51</f>
        <v>130</v>
      </c>
      <c r="AB61" s="195"/>
      <c r="AC61" s="175"/>
      <c r="AD61" s="191"/>
    </row>
    <row r="62" spans="1:30" ht="30" customHeight="1" thickBot="1" x14ac:dyDescent="0.35">
      <c r="A62" s="179"/>
      <c r="B62" s="184"/>
      <c r="C62" s="138" t="str">
        <f>Лист2!G52</f>
        <v>Шигина Софья</v>
      </c>
      <c r="D62" s="149">
        <f>Лист2!K52</f>
        <v>175</v>
      </c>
      <c r="E62" s="149">
        <f>Лист2!L52</f>
        <v>32</v>
      </c>
      <c r="F62" s="150">
        <f>Лист2!M52</f>
        <v>57</v>
      </c>
      <c r="G62" s="149" t="str">
        <f t="shared" si="2"/>
        <v>5</v>
      </c>
      <c r="H62" s="149" t="s">
        <v>118</v>
      </c>
      <c r="I62" s="149" t="str">
        <f t="shared" si="15"/>
        <v>7</v>
      </c>
      <c r="J62" s="149" t="str">
        <f t="shared" si="16"/>
        <v>5,7</v>
      </c>
      <c r="K62" s="150">
        <f>Лист2!N52</f>
        <v>35</v>
      </c>
      <c r="L62" s="149">
        <f>Лист2!O52</f>
        <v>27</v>
      </c>
      <c r="M62" s="149">
        <f>Лист2!P52</f>
        <v>44</v>
      </c>
      <c r="N62" s="149">
        <f>Лист2!Q52</f>
        <v>1</v>
      </c>
      <c r="O62" s="149">
        <f>Лист2!R52</f>
        <v>5</v>
      </c>
      <c r="P62" s="149">
        <f>Лист2!S52</f>
        <v>0</v>
      </c>
      <c r="Q62" s="149">
        <f>Лист2!T52</f>
        <v>0</v>
      </c>
      <c r="R62" s="149">
        <f>Лист2!U52</f>
        <v>13</v>
      </c>
      <c r="S62" s="149">
        <f>Лист2!V52</f>
        <v>20</v>
      </c>
      <c r="T62" s="149">
        <f>Лист2!W52</f>
        <v>5412</v>
      </c>
      <c r="U62" s="149" t="str">
        <f t="shared" si="5"/>
        <v>5</v>
      </c>
      <c r="V62" s="149" t="str">
        <f t="shared" si="12"/>
        <v>541</v>
      </c>
      <c r="W62" s="149" t="str">
        <f t="shared" si="7"/>
        <v>41</v>
      </c>
      <c r="X62" s="149" t="str">
        <f t="shared" si="17"/>
        <v>2</v>
      </c>
      <c r="Y62" s="149" t="str">
        <f t="shared" si="14"/>
        <v>5,41:2</v>
      </c>
      <c r="Z62" s="149">
        <f>Лист2!X52</f>
        <v>14</v>
      </c>
      <c r="AA62" s="146">
        <f>Лист2!Y52</f>
        <v>150</v>
      </c>
      <c r="AB62" s="196"/>
      <c r="AC62" s="176"/>
      <c r="AD62" s="192"/>
    </row>
    <row r="63" spans="1:30" ht="30" customHeight="1" thickBot="1" x14ac:dyDescent="0.35">
      <c r="A63" s="177">
        <v>4</v>
      </c>
      <c r="B63" s="182" t="s">
        <v>133</v>
      </c>
      <c r="C63" s="136" t="str">
        <f>Лист2!G53</f>
        <v>Абдыкалыков Медер</v>
      </c>
      <c r="D63" s="144">
        <f>Лист2!K53</f>
        <v>140</v>
      </c>
      <c r="E63" s="144">
        <f>Лист2!L53</f>
        <v>11</v>
      </c>
      <c r="F63" s="145">
        <f>Лист2!M53</f>
        <v>63</v>
      </c>
      <c r="G63" s="144" t="str">
        <f>LEFT(F63)</f>
        <v>6</v>
      </c>
      <c r="H63" s="144" t="s">
        <v>118</v>
      </c>
      <c r="I63" s="144" t="str">
        <f>RIGHT(F63)</f>
        <v>3</v>
      </c>
      <c r="J63" s="144" t="str">
        <f>CONCATENATE(G63,H63,I63)</f>
        <v>6,3</v>
      </c>
      <c r="K63" s="145">
        <f>Лист2!N53</f>
        <v>14</v>
      </c>
      <c r="L63" s="144">
        <f>Лист2!O53</f>
        <v>29</v>
      </c>
      <c r="M63" s="144">
        <f>Лист2!P53</f>
        <v>47</v>
      </c>
      <c r="N63" s="144">
        <f>Лист2!Q53</f>
        <v>2</v>
      </c>
      <c r="O63" s="144">
        <f>Лист2!R53</f>
        <v>15</v>
      </c>
      <c r="P63" s="144">
        <f>Лист2!S53</f>
        <v>0</v>
      </c>
      <c r="Q63" s="144">
        <f>Лист2!T53</f>
        <v>0</v>
      </c>
      <c r="R63" s="144">
        <f>Лист2!U53</f>
        <v>0</v>
      </c>
      <c r="S63" s="144">
        <f>Лист2!V53</f>
        <v>0</v>
      </c>
      <c r="T63" s="144">
        <f>Лист2!W53</f>
        <v>5225</v>
      </c>
      <c r="U63" s="144" t="str">
        <f>LEFT(T63,1)</f>
        <v>5</v>
      </c>
      <c r="V63" s="144" t="str">
        <f t="shared" si="12"/>
        <v>522</v>
      </c>
      <c r="W63" s="144" t="str">
        <f>RIGHT(V63,2)</f>
        <v>22</v>
      </c>
      <c r="X63" s="144" t="str">
        <f>RIGHT(T63,1)</f>
        <v>5</v>
      </c>
      <c r="Y63" s="144" t="str">
        <f t="shared" si="14"/>
        <v>5,22:5</v>
      </c>
      <c r="Z63" s="144">
        <f>Лист2!X53</f>
        <v>18</v>
      </c>
      <c r="AA63" s="146">
        <f>Лист2!Y53</f>
        <v>105</v>
      </c>
      <c r="AB63" s="195">
        <f>Лист2!Z53</f>
        <v>843</v>
      </c>
      <c r="AC63" s="174">
        <f>SUM(AB63:AB78)</f>
        <v>1657</v>
      </c>
      <c r="AD63" s="190"/>
    </row>
    <row r="64" spans="1:30" ht="30" customHeight="1" thickBot="1" x14ac:dyDescent="0.35">
      <c r="A64" s="178"/>
      <c r="B64" s="183"/>
      <c r="C64" s="137" t="str">
        <f>Лист2!G54</f>
        <v>Байдаев Руслан</v>
      </c>
      <c r="D64" s="147">
        <f>Лист2!K54</f>
        <v>170</v>
      </c>
      <c r="E64" s="147">
        <f>Лист2!L54</f>
        <v>20</v>
      </c>
      <c r="F64" s="148">
        <f>Лист2!M54</f>
        <v>60</v>
      </c>
      <c r="G64" s="147" t="str">
        <f t="shared" si="2"/>
        <v>6</v>
      </c>
      <c r="H64" s="147" t="s">
        <v>118</v>
      </c>
      <c r="I64" s="147" t="str">
        <f t="shared" ref="I64:I78" si="18">RIGHT(F64)</f>
        <v>0</v>
      </c>
      <c r="J64" s="147" t="str">
        <f t="shared" ref="J64:J78" si="19">CONCATENATE(G64,H64,I64)</f>
        <v>6,0</v>
      </c>
      <c r="K64" s="148">
        <f>Лист2!N54</f>
        <v>13</v>
      </c>
      <c r="L64" s="147">
        <f>Лист2!O54</f>
        <v>25</v>
      </c>
      <c r="M64" s="147">
        <f>Лист2!P54</f>
        <v>34</v>
      </c>
      <c r="N64" s="147">
        <f>Лист2!Q54</f>
        <v>10</v>
      </c>
      <c r="O64" s="147">
        <f>Лист2!R54</f>
        <v>32</v>
      </c>
      <c r="P64" s="147">
        <f>Лист2!S54</f>
        <v>3</v>
      </c>
      <c r="Q64" s="147">
        <f>Лист2!T54</f>
        <v>17</v>
      </c>
      <c r="R64" s="147">
        <f>Лист2!U54</f>
        <v>0</v>
      </c>
      <c r="S64" s="147">
        <f>Лист2!V54</f>
        <v>0</v>
      </c>
      <c r="T64" s="147">
        <f>Лист2!W54</f>
        <v>4558</v>
      </c>
      <c r="U64" s="147" t="str">
        <f t="shared" si="5"/>
        <v>4</v>
      </c>
      <c r="V64" s="147" t="str">
        <f t="shared" ref="V64:V110" si="20">LEFT(T64,3)</f>
        <v>455</v>
      </c>
      <c r="W64" s="147" t="str">
        <f t="shared" si="7"/>
        <v>55</v>
      </c>
      <c r="X64" s="147" t="str">
        <f t="shared" ref="X64:X78" si="21">RIGHT(T64,1)</f>
        <v>8</v>
      </c>
      <c r="Y64" s="147" t="str">
        <f t="shared" ref="Y64:Y110" si="22">CONCATENATE(U64,",",W64,":",X64)</f>
        <v>4,55:8</v>
      </c>
      <c r="Z64" s="147">
        <f>Лист2!X54</f>
        <v>18</v>
      </c>
      <c r="AA64" s="146">
        <f>Лист2!Y54</f>
        <v>134</v>
      </c>
      <c r="AB64" s="195"/>
      <c r="AC64" s="175"/>
      <c r="AD64" s="191"/>
    </row>
    <row r="65" spans="1:30" ht="30" customHeight="1" thickBot="1" x14ac:dyDescent="0.35">
      <c r="A65" s="178"/>
      <c r="B65" s="183"/>
      <c r="C65" s="137" t="str">
        <f>Лист2!G55</f>
        <v>Дюкарев Демьян</v>
      </c>
      <c r="D65" s="147">
        <f>Лист2!K55</f>
        <v>168</v>
      </c>
      <c r="E65" s="147">
        <f>Лист2!L55</f>
        <v>19</v>
      </c>
      <c r="F65" s="148">
        <f>Лист2!M55</f>
        <v>56</v>
      </c>
      <c r="G65" s="147" t="str">
        <f t="shared" si="2"/>
        <v>5</v>
      </c>
      <c r="H65" s="147" t="s">
        <v>118</v>
      </c>
      <c r="I65" s="147" t="str">
        <f t="shared" si="18"/>
        <v>6</v>
      </c>
      <c r="J65" s="147" t="str">
        <f t="shared" si="19"/>
        <v>5,6</v>
      </c>
      <c r="K65" s="148">
        <f>Лист2!N55</f>
        <v>26</v>
      </c>
      <c r="L65" s="147">
        <f>Лист2!O55</f>
        <v>25</v>
      </c>
      <c r="M65" s="147">
        <f>Лист2!P55</f>
        <v>34</v>
      </c>
      <c r="N65" s="147">
        <f>Лист2!Q55</f>
        <v>-7</v>
      </c>
      <c r="O65" s="147">
        <f>Лист2!R55</f>
        <v>0</v>
      </c>
      <c r="P65" s="147">
        <f>Лист2!S55</f>
        <v>0</v>
      </c>
      <c r="Q65" s="147">
        <f>Лист2!T55</f>
        <v>0</v>
      </c>
      <c r="R65" s="147">
        <f>Лист2!U55</f>
        <v>0</v>
      </c>
      <c r="S65" s="147">
        <f>Лист2!V55</f>
        <v>0</v>
      </c>
      <c r="T65" s="147">
        <f>Лист2!W55</f>
        <v>4489</v>
      </c>
      <c r="U65" s="147" t="str">
        <f t="shared" si="5"/>
        <v>4</v>
      </c>
      <c r="V65" s="147" t="str">
        <f t="shared" si="20"/>
        <v>448</v>
      </c>
      <c r="W65" s="147" t="str">
        <f t="shared" si="7"/>
        <v>48</v>
      </c>
      <c r="X65" s="147" t="str">
        <f t="shared" si="21"/>
        <v>9</v>
      </c>
      <c r="Y65" s="147" t="str">
        <f t="shared" si="22"/>
        <v>4,48:9</v>
      </c>
      <c r="Z65" s="147">
        <f>Лист2!X55</f>
        <v>20</v>
      </c>
      <c r="AA65" s="146">
        <f>Лист2!Y55</f>
        <v>99</v>
      </c>
      <c r="AB65" s="195"/>
      <c r="AC65" s="175"/>
      <c r="AD65" s="191"/>
    </row>
    <row r="66" spans="1:30" ht="30" customHeight="1" thickBot="1" x14ac:dyDescent="0.35">
      <c r="A66" s="178"/>
      <c r="B66" s="183"/>
      <c r="C66" s="137" t="str">
        <f>Лист2!G56</f>
        <v>Керин Роман</v>
      </c>
      <c r="D66" s="147">
        <f>Лист2!K56</f>
        <v>137</v>
      </c>
      <c r="E66" s="147">
        <f>Лист2!L56</f>
        <v>7</v>
      </c>
      <c r="F66" s="148">
        <f>Лист2!M56</f>
        <v>63</v>
      </c>
      <c r="G66" s="147" t="str">
        <f t="shared" si="2"/>
        <v>6</v>
      </c>
      <c r="H66" s="147" t="s">
        <v>118</v>
      </c>
      <c r="I66" s="147" t="str">
        <f t="shared" si="18"/>
        <v>3</v>
      </c>
      <c r="J66" s="147" t="str">
        <f t="shared" si="19"/>
        <v>6,3</v>
      </c>
      <c r="K66" s="148">
        <f>Лист2!N56</f>
        <v>7</v>
      </c>
      <c r="L66" s="147">
        <f>Лист2!O56</f>
        <v>24</v>
      </c>
      <c r="M66" s="147">
        <f>Лист2!P56</f>
        <v>32</v>
      </c>
      <c r="N66" s="147">
        <f>Лист2!Q56</f>
        <v>-7</v>
      </c>
      <c r="O66" s="147">
        <f>Лист2!R56</f>
        <v>0</v>
      </c>
      <c r="P66" s="147">
        <f>Лист2!S56</f>
        <v>0</v>
      </c>
      <c r="Q66" s="147">
        <f>Лист2!T56</f>
        <v>0</v>
      </c>
      <c r="R66" s="147">
        <f>Лист2!U56</f>
        <v>0</v>
      </c>
      <c r="S66" s="147">
        <f>Лист2!V56</f>
        <v>0</v>
      </c>
      <c r="T66" s="147">
        <f>Лист2!W56</f>
        <v>6063</v>
      </c>
      <c r="U66" s="147" t="str">
        <f t="shared" si="5"/>
        <v>6</v>
      </c>
      <c r="V66" s="147" t="str">
        <f t="shared" si="20"/>
        <v>606</v>
      </c>
      <c r="W66" s="147" t="str">
        <f t="shared" si="7"/>
        <v>06</v>
      </c>
      <c r="X66" s="147" t="str">
        <f t="shared" si="21"/>
        <v>3</v>
      </c>
      <c r="Y66" s="147" t="str">
        <f t="shared" si="22"/>
        <v>6,06:3</v>
      </c>
      <c r="Z66" s="147">
        <f>Лист2!X56</f>
        <v>2</v>
      </c>
      <c r="AA66" s="146">
        <f>Лист2!Y56</f>
        <v>48</v>
      </c>
      <c r="AB66" s="195"/>
      <c r="AC66" s="175"/>
      <c r="AD66" s="191"/>
    </row>
    <row r="67" spans="1:30" ht="30" customHeight="1" thickBot="1" x14ac:dyDescent="0.35">
      <c r="A67" s="178"/>
      <c r="B67" s="183"/>
      <c r="C67" s="137" t="str">
        <f>Лист2!G57</f>
        <v>Сургутский Максим</v>
      </c>
      <c r="D67" s="147">
        <f>Лист2!K57</f>
        <v>160</v>
      </c>
      <c r="E67" s="147">
        <f>Лист2!L57</f>
        <v>15</v>
      </c>
      <c r="F67" s="148">
        <f>Лист2!M57</f>
        <v>60</v>
      </c>
      <c r="G67" s="147" t="str">
        <f t="shared" si="2"/>
        <v>6</v>
      </c>
      <c r="H67" s="147" t="s">
        <v>118</v>
      </c>
      <c r="I67" s="147" t="str">
        <f t="shared" si="18"/>
        <v>0</v>
      </c>
      <c r="J67" s="147" t="str">
        <f t="shared" si="19"/>
        <v>6,0</v>
      </c>
      <c r="K67" s="148">
        <f>Лист2!N57</f>
        <v>13</v>
      </c>
      <c r="L67" s="147">
        <f>Лист2!O57</f>
        <v>25</v>
      </c>
      <c r="M67" s="147">
        <f>Лист2!P57</f>
        <v>34</v>
      </c>
      <c r="N67" s="147">
        <f>Лист2!Q57</f>
        <v>-10</v>
      </c>
      <c r="O67" s="147">
        <f>Лист2!R57</f>
        <v>0</v>
      </c>
      <c r="P67" s="147">
        <f>Лист2!S57</f>
        <v>2</v>
      </c>
      <c r="Q67" s="147">
        <f>Лист2!T57</f>
        <v>13</v>
      </c>
      <c r="R67" s="147">
        <f>Лист2!U57</f>
        <v>0</v>
      </c>
      <c r="S67" s="147">
        <f>Лист2!V57</f>
        <v>0</v>
      </c>
      <c r="T67" s="147">
        <f>Лист2!W57</f>
        <v>5129</v>
      </c>
      <c r="U67" s="147" t="str">
        <f t="shared" si="5"/>
        <v>5</v>
      </c>
      <c r="V67" s="147" t="str">
        <f t="shared" si="20"/>
        <v>512</v>
      </c>
      <c r="W67" s="147" t="str">
        <f t="shared" si="7"/>
        <v>12</v>
      </c>
      <c r="X67" s="147" t="str">
        <f t="shared" si="21"/>
        <v>9</v>
      </c>
      <c r="Y67" s="147" t="str">
        <f t="shared" si="22"/>
        <v>5,12:9</v>
      </c>
      <c r="Z67" s="147">
        <f>Лист2!X57</f>
        <v>14</v>
      </c>
      <c r="AA67" s="146">
        <f>Лист2!Y57</f>
        <v>89</v>
      </c>
      <c r="AB67" s="195"/>
      <c r="AC67" s="175"/>
      <c r="AD67" s="191"/>
    </row>
    <row r="68" spans="1:30" ht="30" customHeight="1" thickBot="1" x14ac:dyDescent="0.35">
      <c r="A68" s="178"/>
      <c r="B68" s="183"/>
      <c r="C68" s="137" t="str">
        <f>Лист2!G58</f>
        <v>Поляков Марк</v>
      </c>
      <c r="D68" s="147">
        <f>Лист2!K58</f>
        <v>160</v>
      </c>
      <c r="E68" s="147">
        <f>Лист2!L58</f>
        <v>15</v>
      </c>
      <c r="F68" s="148">
        <f>Лист2!M58</f>
        <v>58</v>
      </c>
      <c r="G68" s="147" t="str">
        <f t="shared" si="2"/>
        <v>5</v>
      </c>
      <c r="H68" s="147" t="s">
        <v>118</v>
      </c>
      <c r="I68" s="147" t="str">
        <f t="shared" si="18"/>
        <v>8</v>
      </c>
      <c r="J68" s="147" t="str">
        <f t="shared" si="19"/>
        <v>5,8</v>
      </c>
      <c r="K68" s="148">
        <f>Лист2!N58</f>
        <v>18</v>
      </c>
      <c r="L68" s="147">
        <f>Лист2!O58</f>
        <v>27</v>
      </c>
      <c r="M68" s="147">
        <f>Лист2!P58</f>
        <v>38</v>
      </c>
      <c r="N68" s="147">
        <f>Лист2!Q58</f>
        <v>4</v>
      </c>
      <c r="O68" s="147">
        <f>Лист2!R58</f>
        <v>18</v>
      </c>
      <c r="P68" s="147">
        <f>Лист2!S58</f>
        <v>6</v>
      </c>
      <c r="Q68" s="147">
        <f>Лист2!T58</f>
        <v>29</v>
      </c>
      <c r="R68" s="147">
        <f>Лист2!U58</f>
        <v>0</v>
      </c>
      <c r="S68" s="147">
        <f>Лист2!V58</f>
        <v>0</v>
      </c>
      <c r="T68" s="147">
        <f>Лист2!W58</f>
        <v>5075</v>
      </c>
      <c r="U68" s="147" t="str">
        <f t="shared" si="5"/>
        <v>5</v>
      </c>
      <c r="V68" s="147" t="str">
        <f t="shared" si="20"/>
        <v>507</v>
      </c>
      <c r="W68" s="147" t="str">
        <f t="shared" si="7"/>
        <v>07</v>
      </c>
      <c r="X68" s="147" t="str">
        <f t="shared" si="21"/>
        <v>5</v>
      </c>
      <c r="Y68" s="147" t="str">
        <f t="shared" si="22"/>
        <v>5,07:5</v>
      </c>
      <c r="Z68" s="147">
        <f>Лист2!X58</f>
        <v>15</v>
      </c>
      <c r="AA68" s="146">
        <f>Лист2!Y58</f>
        <v>133</v>
      </c>
      <c r="AB68" s="195"/>
      <c r="AC68" s="175"/>
      <c r="AD68" s="191"/>
    </row>
    <row r="69" spans="1:30" ht="30" customHeight="1" thickBot="1" x14ac:dyDescent="0.35">
      <c r="A69" s="178"/>
      <c r="B69" s="183"/>
      <c r="C69" s="137" t="str">
        <f>Лист2!G59</f>
        <v>Соснин Трофим</v>
      </c>
      <c r="D69" s="147">
        <f>Лист2!K59</f>
        <v>206</v>
      </c>
      <c r="E69" s="147">
        <f>Лист2!L59</f>
        <v>41</v>
      </c>
      <c r="F69" s="148">
        <f>Лист2!M59</f>
        <v>53</v>
      </c>
      <c r="G69" s="147" t="str">
        <f t="shared" si="2"/>
        <v>5</v>
      </c>
      <c r="H69" s="147" t="s">
        <v>118</v>
      </c>
      <c r="I69" s="147" t="str">
        <f t="shared" si="18"/>
        <v>3</v>
      </c>
      <c r="J69" s="147" t="str">
        <f t="shared" si="19"/>
        <v>5,3</v>
      </c>
      <c r="K69" s="148">
        <f>Лист2!N59</f>
        <v>40</v>
      </c>
      <c r="L69" s="147">
        <f>Лист2!O59</f>
        <v>30</v>
      </c>
      <c r="M69" s="147">
        <f>Лист2!P59</f>
        <v>44</v>
      </c>
      <c r="N69" s="147">
        <f>Лист2!Q59</f>
        <v>1</v>
      </c>
      <c r="O69" s="147">
        <f>Лист2!R59</f>
        <v>12</v>
      </c>
      <c r="P69" s="147">
        <f>Лист2!S59</f>
        <v>5</v>
      </c>
      <c r="Q69" s="147">
        <f>Лист2!T59</f>
        <v>25</v>
      </c>
      <c r="R69" s="147">
        <f>Лист2!U59</f>
        <v>0</v>
      </c>
      <c r="S69" s="147">
        <f>Лист2!V59</f>
        <v>0</v>
      </c>
      <c r="T69" s="147">
        <f>Лист2!W59</f>
        <v>5264</v>
      </c>
      <c r="U69" s="147" t="str">
        <f t="shared" si="5"/>
        <v>5</v>
      </c>
      <c r="V69" s="147" t="str">
        <f t="shared" si="20"/>
        <v>526</v>
      </c>
      <c r="W69" s="147" t="str">
        <f t="shared" si="7"/>
        <v>26</v>
      </c>
      <c r="X69" s="147" t="str">
        <f t="shared" si="21"/>
        <v>4</v>
      </c>
      <c r="Y69" s="147" t="str">
        <f t="shared" si="22"/>
        <v>5,26:4</v>
      </c>
      <c r="Z69" s="147">
        <f>Лист2!X59</f>
        <v>10</v>
      </c>
      <c r="AA69" s="146">
        <f>Лист2!Y59</f>
        <v>172</v>
      </c>
      <c r="AB69" s="195"/>
      <c r="AC69" s="175"/>
      <c r="AD69" s="191"/>
    </row>
    <row r="70" spans="1:30" ht="30" customHeight="1" thickBot="1" x14ac:dyDescent="0.35">
      <c r="A70" s="178"/>
      <c r="B70" s="183"/>
      <c r="C70" s="138" t="str">
        <f>Лист2!G60</f>
        <v>Ямщиков Ярослав</v>
      </c>
      <c r="D70" s="149">
        <f>Лист2!K60</f>
        <v>160</v>
      </c>
      <c r="E70" s="149">
        <f>Лист2!L60</f>
        <v>15</v>
      </c>
      <c r="F70" s="150">
        <f>Лист2!M60</f>
        <v>60</v>
      </c>
      <c r="G70" s="149" t="str">
        <f t="shared" si="2"/>
        <v>6</v>
      </c>
      <c r="H70" s="149" t="s">
        <v>118</v>
      </c>
      <c r="I70" s="149" t="str">
        <f t="shared" si="18"/>
        <v>0</v>
      </c>
      <c r="J70" s="149" t="str">
        <f t="shared" si="19"/>
        <v>6,0</v>
      </c>
      <c r="K70" s="150">
        <f>Лист2!N60</f>
        <v>13</v>
      </c>
      <c r="L70" s="149">
        <f>Лист2!O60</f>
        <v>24</v>
      </c>
      <c r="M70" s="149">
        <f>Лист2!P60</f>
        <v>32</v>
      </c>
      <c r="N70" s="149">
        <f>Лист2!Q60</f>
        <v>1</v>
      </c>
      <c r="O70" s="149">
        <f>Лист2!R60</f>
        <v>12</v>
      </c>
      <c r="P70" s="149">
        <f>Лист2!S60</f>
        <v>4</v>
      </c>
      <c r="Q70" s="149">
        <f>Лист2!T60</f>
        <v>21</v>
      </c>
      <c r="R70" s="149">
        <f>Лист2!U60</f>
        <v>0</v>
      </c>
      <c r="S70" s="149">
        <f>Лист2!V60</f>
        <v>0</v>
      </c>
      <c r="T70" s="149">
        <f>Лист2!W60</f>
        <v>4595</v>
      </c>
      <c r="U70" s="149" t="str">
        <f t="shared" si="5"/>
        <v>4</v>
      </c>
      <c r="V70" s="149" t="str">
        <f t="shared" si="20"/>
        <v>459</v>
      </c>
      <c r="W70" s="149" t="str">
        <f t="shared" si="7"/>
        <v>59</v>
      </c>
      <c r="X70" s="149" t="str">
        <f t="shared" si="21"/>
        <v>5</v>
      </c>
      <c r="Y70" s="149" t="str">
        <f t="shared" si="22"/>
        <v>4,59:5</v>
      </c>
      <c r="Z70" s="149">
        <f>Лист2!X60</f>
        <v>18</v>
      </c>
      <c r="AA70" s="146">
        <f>Лист2!Y60</f>
        <v>111</v>
      </c>
      <c r="AB70" s="196"/>
      <c r="AC70" s="175"/>
      <c r="AD70" s="191"/>
    </row>
    <row r="71" spans="1:30" ht="30" customHeight="1" thickBot="1" x14ac:dyDescent="0.35">
      <c r="A71" s="178"/>
      <c r="B71" s="183"/>
      <c r="C71" s="136" t="str">
        <f>Лист2!G61</f>
        <v>Кайрис Алина</v>
      </c>
      <c r="D71" s="144">
        <f>Лист2!K61</f>
        <v>139</v>
      </c>
      <c r="E71" s="144">
        <f>Лист2!L61</f>
        <v>19</v>
      </c>
      <c r="F71" s="145">
        <f>Лист2!M61</f>
        <v>62</v>
      </c>
      <c r="G71" s="144" t="str">
        <f t="shared" si="2"/>
        <v>6</v>
      </c>
      <c r="H71" s="144" t="s">
        <v>118</v>
      </c>
      <c r="I71" s="144" t="str">
        <f t="shared" si="18"/>
        <v>2</v>
      </c>
      <c r="J71" s="144" t="str">
        <f t="shared" si="19"/>
        <v>6,2</v>
      </c>
      <c r="K71" s="145">
        <f>Лист2!N61</f>
        <v>23</v>
      </c>
      <c r="L71" s="144">
        <f>Лист2!O61</f>
        <v>24</v>
      </c>
      <c r="M71" s="144">
        <f>Лист2!P61</f>
        <v>42</v>
      </c>
      <c r="N71" s="144">
        <f>Лист2!Q61</f>
        <v>4</v>
      </c>
      <c r="O71" s="144">
        <f>Лист2!R61</f>
        <v>11</v>
      </c>
      <c r="P71" s="144">
        <f>Лист2!S61</f>
        <v>0</v>
      </c>
      <c r="Q71" s="144">
        <f>Лист2!T61</f>
        <v>0</v>
      </c>
      <c r="R71" s="144">
        <f>Лист2!U61</f>
        <v>0</v>
      </c>
      <c r="S71" s="144">
        <f>Лист2!V61</f>
        <v>0</v>
      </c>
      <c r="T71" s="144">
        <f>Лист2!W61</f>
        <v>5364</v>
      </c>
      <c r="U71" s="144" t="str">
        <f t="shared" si="5"/>
        <v>5</v>
      </c>
      <c r="V71" s="144" t="str">
        <f t="shared" si="20"/>
        <v>536</v>
      </c>
      <c r="W71" s="144" t="str">
        <f t="shared" si="7"/>
        <v>36</v>
      </c>
      <c r="X71" s="144" t="str">
        <f t="shared" si="21"/>
        <v>4</v>
      </c>
      <c r="Y71" s="144" t="str">
        <f t="shared" si="22"/>
        <v>5,36:4</v>
      </c>
      <c r="Z71" s="144">
        <f>Лист2!X61</f>
        <v>20</v>
      </c>
      <c r="AA71" s="146">
        <f>Лист2!Y61</f>
        <v>115</v>
      </c>
      <c r="AB71" s="195">
        <f>Лист2!Z61</f>
        <v>814</v>
      </c>
      <c r="AC71" s="175"/>
      <c r="AD71" s="191"/>
    </row>
    <row r="72" spans="1:30" ht="30" customHeight="1" thickBot="1" x14ac:dyDescent="0.35">
      <c r="A72" s="178"/>
      <c r="B72" s="183"/>
      <c r="C72" s="137" t="str">
        <f>Лист2!G62</f>
        <v>Козловская Ксения</v>
      </c>
      <c r="D72" s="147">
        <f>Лист2!K62</f>
        <v>137</v>
      </c>
      <c r="E72" s="147">
        <f>Лист2!L62</f>
        <v>13</v>
      </c>
      <c r="F72" s="148">
        <f>Лист2!M62</f>
        <v>57</v>
      </c>
      <c r="G72" s="147" t="str">
        <f t="shared" si="2"/>
        <v>5</v>
      </c>
      <c r="H72" s="147" t="s">
        <v>118</v>
      </c>
      <c r="I72" s="147" t="str">
        <f t="shared" si="18"/>
        <v>7</v>
      </c>
      <c r="J72" s="147" t="str">
        <f t="shared" si="19"/>
        <v>5,7</v>
      </c>
      <c r="K72" s="148">
        <f>Лист2!N62</f>
        <v>35</v>
      </c>
      <c r="L72" s="147">
        <f>Лист2!O62</f>
        <v>30</v>
      </c>
      <c r="M72" s="147">
        <f>Лист2!P62</f>
        <v>52</v>
      </c>
      <c r="N72" s="147">
        <f>Лист2!Q62</f>
        <v>7</v>
      </c>
      <c r="O72" s="147">
        <f>Лист2!R62</f>
        <v>15</v>
      </c>
      <c r="P72" s="147">
        <f>Лист2!S62</f>
        <v>0</v>
      </c>
      <c r="Q72" s="147">
        <f>Лист2!T62</f>
        <v>0</v>
      </c>
      <c r="R72" s="147">
        <f>Лист2!U62</f>
        <v>14</v>
      </c>
      <c r="S72" s="147">
        <f>Лист2!V62</f>
        <v>22</v>
      </c>
      <c r="T72" s="147">
        <f>Лист2!W62</f>
        <v>5345</v>
      </c>
      <c r="U72" s="147" t="str">
        <f t="shared" si="5"/>
        <v>5</v>
      </c>
      <c r="V72" s="147" t="str">
        <f t="shared" si="20"/>
        <v>534</v>
      </c>
      <c r="W72" s="147" t="str">
        <f t="shared" si="7"/>
        <v>34</v>
      </c>
      <c r="X72" s="147" t="str">
        <f t="shared" si="21"/>
        <v>5</v>
      </c>
      <c r="Y72" s="147" t="str">
        <f t="shared" si="22"/>
        <v>5,34:5</v>
      </c>
      <c r="Z72" s="147">
        <f>Лист2!X62</f>
        <v>16</v>
      </c>
      <c r="AA72" s="146">
        <f>Лист2!Y62</f>
        <v>153</v>
      </c>
      <c r="AB72" s="195"/>
      <c r="AC72" s="175"/>
      <c r="AD72" s="191"/>
    </row>
    <row r="73" spans="1:30" ht="30" customHeight="1" thickBot="1" x14ac:dyDescent="0.35">
      <c r="A73" s="178"/>
      <c r="B73" s="183"/>
      <c r="C73" s="137" t="str">
        <f>Лист2!G63</f>
        <v>Дмитриева Яна</v>
      </c>
      <c r="D73" s="147">
        <f>Лист2!K63</f>
        <v>131</v>
      </c>
      <c r="E73" s="147">
        <f>Лист2!L63</f>
        <v>15</v>
      </c>
      <c r="F73" s="148">
        <f>Лист2!M63</f>
        <v>61</v>
      </c>
      <c r="G73" s="147" t="str">
        <f t="shared" si="2"/>
        <v>6</v>
      </c>
      <c r="H73" s="147" t="s">
        <v>118</v>
      </c>
      <c r="I73" s="147" t="str">
        <f t="shared" si="18"/>
        <v>1</v>
      </c>
      <c r="J73" s="147" t="str">
        <f t="shared" si="19"/>
        <v>6,1</v>
      </c>
      <c r="K73" s="148">
        <f>Лист2!N63</f>
        <v>27</v>
      </c>
      <c r="L73" s="147">
        <f>Лист2!O63</f>
        <v>24</v>
      </c>
      <c r="M73" s="147">
        <f>Лист2!P63</f>
        <v>42</v>
      </c>
      <c r="N73" s="147">
        <f>Лист2!Q63</f>
        <v>3</v>
      </c>
      <c r="O73" s="147">
        <f>Лист2!R63</f>
        <v>9</v>
      </c>
      <c r="P73" s="147">
        <f>Лист2!S63</f>
        <v>0</v>
      </c>
      <c r="Q73" s="147">
        <f>Лист2!T63</f>
        <v>0</v>
      </c>
      <c r="R73" s="147">
        <f>Лист2!U63</f>
        <v>6</v>
      </c>
      <c r="S73" s="147">
        <f>Лист2!V63</f>
        <v>12</v>
      </c>
      <c r="T73" s="147">
        <f>Лист2!W63</f>
        <v>7203</v>
      </c>
      <c r="U73" s="147" t="str">
        <f t="shared" si="5"/>
        <v>7</v>
      </c>
      <c r="V73" s="147" t="str">
        <f t="shared" si="20"/>
        <v>720</v>
      </c>
      <c r="W73" s="147" t="str">
        <f t="shared" si="7"/>
        <v>20</v>
      </c>
      <c r="X73" s="147" t="str">
        <f t="shared" si="21"/>
        <v>3</v>
      </c>
      <c r="Y73" s="147" t="str">
        <f t="shared" si="22"/>
        <v>7,20:3</v>
      </c>
      <c r="Z73" s="147">
        <f>Лист2!X63</f>
        <v>0</v>
      </c>
      <c r="AA73" s="146">
        <f>Лист2!Y63</f>
        <v>105</v>
      </c>
      <c r="AB73" s="195"/>
      <c r="AC73" s="175"/>
      <c r="AD73" s="191"/>
    </row>
    <row r="74" spans="1:30" ht="30" customHeight="1" thickBot="1" x14ac:dyDescent="0.35">
      <c r="A74" s="178"/>
      <c r="B74" s="183"/>
      <c r="C74" s="137" t="str">
        <f>Лист2!G64</f>
        <v xml:space="preserve">Кузнецова Анна </v>
      </c>
      <c r="D74" s="147">
        <f>Лист2!K64</f>
        <v>120</v>
      </c>
      <c r="E74" s="147">
        <f>Лист2!L64</f>
        <v>10</v>
      </c>
      <c r="F74" s="148">
        <f>Лист2!M64</f>
        <v>58</v>
      </c>
      <c r="G74" s="147" t="str">
        <f t="shared" si="2"/>
        <v>5</v>
      </c>
      <c r="H74" s="147" t="s">
        <v>118</v>
      </c>
      <c r="I74" s="147" t="str">
        <f t="shared" si="18"/>
        <v>8</v>
      </c>
      <c r="J74" s="147" t="str">
        <f t="shared" si="19"/>
        <v>5,8</v>
      </c>
      <c r="K74" s="148">
        <f>Лист2!N64</f>
        <v>40</v>
      </c>
      <c r="L74" s="147">
        <f>Лист2!O64</f>
        <v>23</v>
      </c>
      <c r="M74" s="147">
        <f>Лист2!P64</f>
        <v>40</v>
      </c>
      <c r="N74" s="147">
        <f>Лист2!Q64</f>
        <v>5</v>
      </c>
      <c r="O74" s="147">
        <f>Лист2!R64</f>
        <v>13</v>
      </c>
      <c r="P74" s="147">
        <f>Лист2!S64</f>
        <v>0</v>
      </c>
      <c r="Q74" s="147">
        <f>Лист2!T64</f>
        <v>0</v>
      </c>
      <c r="R74" s="147">
        <f>Лист2!U64</f>
        <v>10</v>
      </c>
      <c r="S74" s="147">
        <f>Лист2!V64</f>
        <v>20</v>
      </c>
      <c r="T74" s="147">
        <f>Лист2!W64</f>
        <v>7170</v>
      </c>
      <c r="U74" s="147" t="str">
        <f t="shared" si="5"/>
        <v>7</v>
      </c>
      <c r="V74" s="147" t="str">
        <f t="shared" si="20"/>
        <v>717</v>
      </c>
      <c r="W74" s="147" t="str">
        <f t="shared" si="7"/>
        <v>17</v>
      </c>
      <c r="X74" s="147" t="str">
        <f t="shared" si="21"/>
        <v>0</v>
      </c>
      <c r="Y74" s="147" t="str">
        <f t="shared" si="22"/>
        <v>7,17:0</v>
      </c>
      <c r="Z74" s="147">
        <f>Лист2!X64</f>
        <v>0</v>
      </c>
      <c r="AA74" s="146">
        <f>Лист2!Y64</f>
        <v>123</v>
      </c>
      <c r="AB74" s="195"/>
      <c r="AC74" s="175"/>
      <c r="AD74" s="191"/>
    </row>
    <row r="75" spans="1:30" ht="30" customHeight="1" thickBot="1" x14ac:dyDescent="0.35">
      <c r="A75" s="178"/>
      <c r="B75" s="183"/>
      <c r="C75" s="137" t="str">
        <f>Лист2!G65</f>
        <v>Столыпина Эмма</v>
      </c>
      <c r="D75" s="147">
        <f>Лист2!K65</f>
        <v>113</v>
      </c>
      <c r="E75" s="147">
        <f>Лист2!L65</f>
        <v>6</v>
      </c>
      <c r="F75" s="148">
        <f>Лист2!M65</f>
        <v>71</v>
      </c>
      <c r="G75" s="147" t="str">
        <f t="shared" si="2"/>
        <v>7</v>
      </c>
      <c r="H75" s="147" t="s">
        <v>118</v>
      </c>
      <c r="I75" s="147" t="str">
        <f t="shared" si="18"/>
        <v>1</v>
      </c>
      <c r="J75" s="147" t="str">
        <f t="shared" si="19"/>
        <v>7,1</v>
      </c>
      <c r="K75" s="148">
        <f>Лист2!N65</f>
        <v>1</v>
      </c>
      <c r="L75" s="147">
        <f>Лист2!O65</f>
        <v>23</v>
      </c>
      <c r="M75" s="147">
        <f>Лист2!P65</f>
        <v>40</v>
      </c>
      <c r="N75" s="147">
        <f>Лист2!Q65</f>
        <v>11</v>
      </c>
      <c r="O75" s="147">
        <f>Лист2!R65</f>
        <v>30</v>
      </c>
      <c r="P75" s="147">
        <f>Лист2!S65</f>
        <v>0</v>
      </c>
      <c r="Q75" s="147">
        <f>Лист2!T65</f>
        <v>0</v>
      </c>
      <c r="R75" s="147">
        <f>Лист2!U65</f>
        <v>2</v>
      </c>
      <c r="S75" s="147">
        <f>Лист2!V65</f>
        <v>4</v>
      </c>
      <c r="T75" s="147">
        <f>Лист2!W65</f>
        <v>6232</v>
      </c>
      <c r="U75" s="147" t="str">
        <f t="shared" si="5"/>
        <v>6</v>
      </c>
      <c r="V75" s="147" t="str">
        <f t="shared" si="20"/>
        <v>623</v>
      </c>
      <c r="W75" s="147" t="str">
        <f t="shared" si="7"/>
        <v>23</v>
      </c>
      <c r="X75" s="147" t="str">
        <f t="shared" si="21"/>
        <v>2</v>
      </c>
      <c r="Y75" s="147" t="str">
        <f t="shared" si="22"/>
        <v>6,23:2</v>
      </c>
      <c r="Z75" s="147">
        <f>Лист2!X65</f>
        <v>9</v>
      </c>
      <c r="AA75" s="146">
        <f>Лист2!Y65</f>
        <v>90</v>
      </c>
      <c r="AB75" s="195"/>
      <c r="AC75" s="175"/>
      <c r="AD75" s="191"/>
    </row>
    <row r="76" spans="1:30" ht="30" customHeight="1" thickBot="1" x14ac:dyDescent="0.35">
      <c r="A76" s="178"/>
      <c r="B76" s="183"/>
      <c r="C76" s="137" t="str">
        <f>Лист2!G66</f>
        <v>Шевченко Кира</v>
      </c>
      <c r="D76" s="147">
        <f>Лист2!K66</f>
        <v>99</v>
      </c>
      <c r="E76" s="147">
        <f>Лист2!L66</f>
        <v>0</v>
      </c>
      <c r="F76" s="148">
        <f>Лист2!M66</f>
        <v>72</v>
      </c>
      <c r="G76" s="147" t="str">
        <f t="shared" si="2"/>
        <v>7</v>
      </c>
      <c r="H76" s="147" t="s">
        <v>118</v>
      </c>
      <c r="I76" s="147" t="str">
        <f t="shared" si="18"/>
        <v>2</v>
      </c>
      <c r="J76" s="147" t="str">
        <f t="shared" si="19"/>
        <v>7,2</v>
      </c>
      <c r="K76" s="148">
        <f>Лист2!N66</f>
        <v>0</v>
      </c>
      <c r="L76" s="147">
        <f>Лист2!O66</f>
        <v>22</v>
      </c>
      <c r="M76" s="147">
        <f>Лист2!P66</f>
        <v>38</v>
      </c>
      <c r="N76" s="147">
        <f>Лист2!Q66</f>
        <v>-1</v>
      </c>
      <c r="O76" s="147">
        <f>Лист2!R66</f>
        <v>2</v>
      </c>
      <c r="P76" s="147">
        <f>Лист2!S66</f>
        <v>0</v>
      </c>
      <c r="Q76" s="147">
        <f>Лист2!T66</f>
        <v>0</v>
      </c>
      <c r="R76" s="147">
        <f>Лист2!U66</f>
        <v>7</v>
      </c>
      <c r="S76" s="147">
        <f>Лист2!V66</f>
        <v>14</v>
      </c>
      <c r="T76" s="147">
        <f>Лист2!W66</f>
        <v>6288</v>
      </c>
      <c r="U76" s="147" t="str">
        <f t="shared" si="5"/>
        <v>6</v>
      </c>
      <c r="V76" s="147" t="str">
        <f t="shared" si="20"/>
        <v>628</v>
      </c>
      <c r="W76" s="147" t="str">
        <f t="shared" si="7"/>
        <v>28</v>
      </c>
      <c r="X76" s="147" t="str">
        <f t="shared" si="21"/>
        <v>8</v>
      </c>
      <c r="Y76" s="147" t="str">
        <f t="shared" si="22"/>
        <v>6,28:8</v>
      </c>
      <c r="Z76" s="147">
        <f>Лист2!X66</f>
        <v>8</v>
      </c>
      <c r="AA76" s="146">
        <f>Лист2!Y66</f>
        <v>62</v>
      </c>
      <c r="AB76" s="195"/>
      <c r="AC76" s="175"/>
      <c r="AD76" s="191"/>
    </row>
    <row r="77" spans="1:30" ht="30" customHeight="1" thickBot="1" x14ac:dyDescent="0.35">
      <c r="A77" s="178"/>
      <c r="B77" s="183"/>
      <c r="C77" s="137" t="str">
        <f>Лист2!G67</f>
        <v>Яр Диана</v>
      </c>
      <c r="D77" s="147">
        <f>Лист2!K67</f>
        <v>107</v>
      </c>
      <c r="E77" s="147">
        <f>Лист2!L67</f>
        <v>3</v>
      </c>
      <c r="F77" s="148">
        <f>Лист2!M67</f>
        <v>68</v>
      </c>
      <c r="G77" s="147" t="str">
        <f t="shared" si="2"/>
        <v>6</v>
      </c>
      <c r="H77" s="147" t="s">
        <v>118</v>
      </c>
      <c r="I77" s="147" t="str">
        <f t="shared" si="18"/>
        <v>8</v>
      </c>
      <c r="J77" s="147" t="str">
        <f t="shared" si="19"/>
        <v>6,8</v>
      </c>
      <c r="K77" s="148">
        <f>Лист2!N67</f>
        <v>7</v>
      </c>
      <c r="L77" s="147">
        <f>Лист2!O67</f>
        <v>23</v>
      </c>
      <c r="M77" s="147">
        <f>Лист2!P67</f>
        <v>40</v>
      </c>
      <c r="N77" s="147">
        <f>Лист2!Q67</f>
        <v>3</v>
      </c>
      <c r="O77" s="147">
        <f>Лист2!R67</f>
        <v>9</v>
      </c>
      <c r="P77" s="147">
        <f>Лист2!S67</f>
        <v>0</v>
      </c>
      <c r="Q77" s="147">
        <f>Лист2!T67</f>
        <v>0</v>
      </c>
      <c r="R77" s="147">
        <f>Лист2!U67</f>
        <v>6</v>
      </c>
      <c r="S77" s="147">
        <f>Лист2!V67</f>
        <v>12</v>
      </c>
      <c r="T77" s="147">
        <f>Лист2!W67</f>
        <v>6001</v>
      </c>
      <c r="U77" s="147" t="str">
        <f t="shared" si="5"/>
        <v>6</v>
      </c>
      <c r="V77" s="147" t="str">
        <f t="shared" si="20"/>
        <v>600</v>
      </c>
      <c r="W77" s="147" t="str">
        <f t="shared" si="7"/>
        <v>00</v>
      </c>
      <c r="X77" s="147" t="str">
        <f t="shared" si="21"/>
        <v>1</v>
      </c>
      <c r="Y77" s="147" t="str">
        <f t="shared" si="22"/>
        <v>6,00:1</v>
      </c>
      <c r="Z77" s="147">
        <f>Лист2!X67</f>
        <v>14</v>
      </c>
      <c r="AA77" s="146">
        <f>Лист2!Y67</f>
        <v>85</v>
      </c>
      <c r="AB77" s="195"/>
      <c r="AC77" s="175"/>
      <c r="AD77" s="191"/>
    </row>
    <row r="78" spans="1:30" ht="30" customHeight="1" thickBot="1" x14ac:dyDescent="0.35">
      <c r="A78" s="179"/>
      <c r="B78" s="184"/>
      <c r="C78" s="138" t="str">
        <f>Лист2!G68</f>
        <v>Тэседо Алина</v>
      </c>
      <c r="D78" s="149">
        <f>Лист2!K68</f>
        <v>156</v>
      </c>
      <c r="E78" s="149">
        <f>Лист2!L68</f>
        <v>28</v>
      </c>
      <c r="F78" s="150">
        <f>Лист2!M68</f>
        <v>68</v>
      </c>
      <c r="G78" s="149" t="str">
        <f t="shared" si="2"/>
        <v>6</v>
      </c>
      <c r="H78" s="149" t="s">
        <v>118</v>
      </c>
      <c r="I78" s="149" t="str">
        <f t="shared" si="18"/>
        <v>8</v>
      </c>
      <c r="J78" s="149" t="str">
        <f t="shared" si="19"/>
        <v>6,8</v>
      </c>
      <c r="K78" s="150">
        <f>Лист2!N68</f>
        <v>7</v>
      </c>
      <c r="L78" s="149">
        <f>Лист2!O68</f>
        <v>25</v>
      </c>
      <c r="M78" s="149">
        <f>Лист2!P68</f>
        <v>44</v>
      </c>
      <c r="N78" s="149">
        <f>Лист2!Q68</f>
        <v>9</v>
      </c>
      <c r="O78" s="149">
        <f>Лист2!R68</f>
        <v>24</v>
      </c>
      <c r="P78" s="149">
        <f>Лист2!S68</f>
        <v>0</v>
      </c>
      <c r="Q78" s="149">
        <f>Лист2!T68</f>
        <v>0</v>
      </c>
      <c r="R78" s="149">
        <f>Лист2!U68</f>
        <v>12</v>
      </c>
      <c r="S78" s="149">
        <f>Лист2!V68</f>
        <v>24</v>
      </c>
      <c r="T78" s="149">
        <f>Лист2!W68</f>
        <v>5532</v>
      </c>
      <c r="U78" s="149" t="str">
        <f t="shared" si="5"/>
        <v>5</v>
      </c>
      <c r="V78" s="149" t="str">
        <f t="shared" si="20"/>
        <v>553</v>
      </c>
      <c r="W78" s="149" t="str">
        <f t="shared" si="7"/>
        <v>53</v>
      </c>
      <c r="X78" s="149" t="str">
        <f t="shared" si="21"/>
        <v>2</v>
      </c>
      <c r="Y78" s="149" t="str">
        <f t="shared" si="22"/>
        <v>5,53:2</v>
      </c>
      <c r="Z78" s="149">
        <f>Лист2!X68</f>
        <v>16</v>
      </c>
      <c r="AA78" s="146">
        <f>Лист2!Y68</f>
        <v>143</v>
      </c>
      <c r="AB78" s="196"/>
      <c r="AC78" s="176"/>
      <c r="AD78" s="192"/>
    </row>
    <row r="79" spans="1:30" ht="30" customHeight="1" thickBot="1" x14ac:dyDescent="0.35">
      <c r="A79" s="177">
        <v>5</v>
      </c>
      <c r="B79" s="182" t="s">
        <v>134</v>
      </c>
      <c r="C79" s="136" t="str">
        <f>Лист2!G69</f>
        <v>Бакланов Степан</v>
      </c>
      <c r="D79" s="144">
        <f>Лист2!K69</f>
        <v>155</v>
      </c>
      <c r="E79" s="144">
        <f>Лист2!L69</f>
        <v>13</v>
      </c>
      <c r="F79" s="145">
        <f>Лист2!M69</f>
        <v>56</v>
      </c>
      <c r="G79" s="144" t="str">
        <f>LEFT(F79)</f>
        <v>5</v>
      </c>
      <c r="H79" s="144" t="s">
        <v>118</v>
      </c>
      <c r="I79" s="144" t="str">
        <f>RIGHT(F79)</f>
        <v>6</v>
      </c>
      <c r="J79" s="144" t="str">
        <f>CONCATENATE(G79,H79,I79)</f>
        <v>5,6</v>
      </c>
      <c r="K79" s="145">
        <f>Лист2!N69</f>
        <v>26</v>
      </c>
      <c r="L79" s="144">
        <f>Лист2!O69</f>
        <v>25</v>
      </c>
      <c r="M79" s="144">
        <f>Лист2!P69</f>
        <v>34</v>
      </c>
      <c r="N79" s="144">
        <f>Лист2!Q69</f>
        <v>1</v>
      </c>
      <c r="O79" s="144">
        <f>Лист2!R69</f>
        <v>12</v>
      </c>
      <c r="P79" s="144">
        <f>Лист2!S69</f>
        <v>2</v>
      </c>
      <c r="Q79" s="144">
        <f>Лист2!T69</f>
        <v>13</v>
      </c>
      <c r="R79" s="144">
        <f>Лист2!U69</f>
        <v>0</v>
      </c>
      <c r="S79" s="144">
        <f>Лист2!V69</f>
        <v>0</v>
      </c>
      <c r="T79" s="144">
        <f>Лист2!W69</f>
        <v>5084</v>
      </c>
      <c r="U79" s="144" t="str">
        <f>LEFT(T79,1)</f>
        <v>5</v>
      </c>
      <c r="V79" s="144" t="str">
        <f t="shared" si="20"/>
        <v>508</v>
      </c>
      <c r="W79" s="144" t="str">
        <f>RIGHT(V79,2)</f>
        <v>08</v>
      </c>
      <c r="X79" s="144" t="str">
        <f>RIGHT(T79,1)</f>
        <v>4</v>
      </c>
      <c r="Y79" s="144" t="str">
        <f t="shared" si="22"/>
        <v>5,08:4</v>
      </c>
      <c r="Z79" s="144">
        <f>Лист2!X69</f>
        <v>15</v>
      </c>
      <c r="AA79" s="146">
        <f>Лист2!Y69</f>
        <v>113</v>
      </c>
      <c r="AB79" s="195">
        <f>Лист2!Z69</f>
        <v>905</v>
      </c>
      <c r="AC79" s="174">
        <f>SUM(AB79:AB94)</f>
        <v>1967</v>
      </c>
      <c r="AD79" s="190"/>
    </row>
    <row r="80" spans="1:30" ht="30" customHeight="1" thickBot="1" x14ac:dyDescent="0.35">
      <c r="A80" s="178"/>
      <c r="B80" s="183"/>
      <c r="C80" s="137" t="str">
        <f>Лист2!G70</f>
        <v>Попов Степан</v>
      </c>
      <c r="D80" s="147">
        <f>Лист2!K70</f>
        <v>148</v>
      </c>
      <c r="E80" s="147">
        <f>Лист2!L70</f>
        <v>11</v>
      </c>
      <c r="F80" s="148">
        <f>Лист2!M70</f>
        <v>61</v>
      </c>
      <c r="G80" s="147" t="str">
        <f t="shared" si="2"/>
        <v>6</v>
      </c>
      <c r="H80" s="147" t="s">
        <v>118</v>
      </c>
      <c r="I80" s="147" t="str">
        <f t="shared" ref="I80:I94" si="23">RIGHT(F80)</f>
        <v>1</v>
      </c>
      <c r="J80" s="147" t="str">
        <f t="shared" ref="J80:J94" si="24">CONCATENATE(G80,H80,I80)</f>
        <v>6,1</v>
      </c>
      <c r="K80" s="148">
        <f>Лист2!N70</f>
        <v>11</v>
      </c>
      <c r="L80" s="147">
        <f>Лист2!O70</f>
        <v>24</v>
      </c>
      <c r="M80" s="147">
        <f>Лист2!P70</f>
        <v>32</v>
      </c>
      <c r="N80" s="147">
        <f>Лист2!Q70</f>
        <v>1</v>
      </c>
      <c r="O80" s="147">
        <f>Лист2!R70</f>
        <v>12</v>
      </c>
      <c r="P80" s="147">
        <f>Лист2!S70</f>
        <v>0</v>
      </c>
      <c r="Q80" s="147">
        <f>Лист2!T70</f>
        <v>0</v>
      </c>
      <c r="R80" s="147">
        <f>Лист2!U70</f>
        <v>0</v>
      </c>
      <c r="S80" s="147">
        <f>Лист2!V70</f>
        <v>0</v>
      </c>
      <c r="T80" s="147">
        <f>Лист2!W70</f>
        <v>5109</v>
      </c>
      <c r="U80" s="147" t="str">
        <f t="shared" si="5"/>
        <v>5</v>
      </c>
      <c r="V80" s="147" t="str">
        <f t="shared" si="20"/>
        <v>510</v>
      </c>
      <c r="W80" s="147" t="str">
        <f t="shared" si="7"/>
        <v>10</v>
      </c>
      <c r="X80" s="147" t="str">
        <f t="shared" ref="X80:X94" si="25">RIGHT(T80,1)</f>
        <v>9</v>
      </c>
      <c r="Y80" s="147" t="str">
        <f t="shared" si="22"/>
        <v>5,10:9</v>
      </c>
      <c r="Z80" s="147">
        <f>Лист2!X70</f>
        <v>14</v>
      </c>
      <c r="AA80" s="146">
        <f>Лист2!Y70</f>
        <v>80</v>
      </c>
      <c r="AB80" s="195"/>
      <c r="AC80" s="175"/>
      <c r="AD80" s="191"/>
    </row>
    <row r="81" spans="1:30" ht="30" customHeight="1" thickBot="1" x14ac:dyDescent="0.35">
      <c r="A81" s="178"/>
      <c r="B81" s="183"/>
      <c r="C81" s="137" t="str">
        <f>Лист2!G71</f>
        <v>Сайтиев Имран</v>
      </c>
      <c r="D81" s="147">
        <f>Лист2!K71</f>
        <v>162</v>
      </c>
      <c r="E81" s="147">
        <f>Лист2!L71</f>
        <v>21</v>
      </c>
      <c r="F81" s="148">
        <f>Лист2!M71</f>
        <v>57</v>
      </c>
      <c r="G81" s="147" t="str">
        <f t="shared" ref="G81:G110" si="26">LEFT(F81)</f>
        <v>5</v>
      </c>
      <c r="H81" s="147" t="s">
        <v>118</v>
      </c>
      <c r="I81" s="147" t="str">
        <f t="shared" si="23"/>
        <v>7</v>
      </c>
      <c r="J81" s="147" t="str">
        <f t="shared" si="24"/>
        <v>5,7</v>
      </c>
      <c r="K81" s="148">
        <f>Лист2!N71</f>
        <v>32</v>
      </c>
      <c r="L81" s="147">
        <f>Лист2!O71</f>
        <v>25</v>
      </c>
      <c r="M81" s="147">
        <f>Лист2!P71</f>
        <v>39</v>
      </c>
      <c r="N81" s="147">
        <f>Лист2!Q71</f>
        <v>1</v>
      </c>
      <c r="O81" s="147">
        <f>Лист2!R71</f>
        <v>12</v>
      </c>
      <c r="P81" s="147">
        <f>Лист2!S71</f>
        <v>5</v>
      </c>
      <c r="Q81" s="147">
        <f>Лист2!T71</f>
        <v>29</v>
      </c>
      <c r="R81" s="147">
        <f>Лист2!U71</f>
        <v>0</v>
      </c>
      <c r="S81" s="147">
        <f>Лист2!V71</f>
        <v>0</v>
      </c>
      <c r="T81" s="147">
        <f>Лист2!W71</f>
        <v>5018</v>
      </c>
      <c r="U81" s="147" t="str">
        <f t="shared" ref="U81:U110" si="27">LEFT(T81,1)</f>
        <v>5</v>
      </c>
      <c r="V81" s="147" t="str">
        <f t="shared" si="20"/>
        <v>501</v>
      </c>
      <c r="W81" s="147" t="str">
        <f t="shared" ref="W81:W110" si="28">RIGHT(V81,2)</f>
        <v>01</v>
      </c>
      <c r="X81" s="147" t="str">
        <f t="shared" si="25"/>
        <v>8</v>
      </c>
      <c r="Y81" s="147" t="str">
        <f t="shared" si="22"/>
        <v>5,01:8</v>
      </c>
      <c r="Z81" s="147">
        <f>Лист2!X71</f>
        <v>23</v>
      </c>
      <c r="AA81" s="146">
        <f>Лист2!Y71</f>
        <v>156</v>
      </c>
      <c r="AB81" s="195"/>
      <c r="AC81" s="175"/>
      <c r="AD81" s="191"/>
    </row>
    <row r="82" spans="1:30" ht="30" customHeight="1" thickBot="1" x14ac:dyDescent="0.35">
      <c r="A82" s="178"/>
      <c r="B82" s="183"/>
      <c r="C82" s="137" t="str">
        <f>Лист2!G72</f>
        <v>Панин Александр</v>
      </c>
      <c r="D82" s="147">
        <f>Лист2!K72</f>
        <v>0</v>
      </c>
      <c r="E82" s="147">
        <f>Лист2!L72</f>
        <v>0</v>
      </c>
      <c r="F82" s="148">
        <f>Лист2!M72</f>
        <v>0</v>
      </c>
      <c r="G82" s="147" t="str">
        <f t="shared" si="26"/>
        <v>0</v>
      </c>
      <c r="H82" s="147" t="s">
        <v>118</v>
      </c>
      <c r="I82" s="147" t="str">
        <f t="shared" si="23"/>
        <v>0</v>
      </c>
      <c r="J82" s="147" t="str">
        <f t="shared" si="24"/>
        <v>0,0</v>
      </c>
      <c r="K82" s="148">
        <f>Лист2!N72</f>
        <v>0</v>
      </c>
      <c r="L82" s="147">
        <f>Лист2!O72</f>
        <v>0</v>
      </c>
      <c r="M82" s="147">
        <f>Лист2!P72</f>
        <v>0</v>
      </c>
      <c r="N82" s="147">
        <f>Лист2!Q72</f>
        <v>0</v>
      </c>
      <c r="O82" s="147">
        <f>Лист2!R72</f>
        <v>0</v>
      </c>
      <c r="P82" s="147">
        <f>Лист2!S72</f>
        <v>0</v>
      </c>
      <c r="Q82" s="147">
        <f>Лист2!T72</f>
        <v>0</v>
      </c>
      <c r="R82" s="147">
        <f>Лист2!U72</f>
        <v>0</v>
      </c>
      <c r="S82" s="147">
        <f>Лист2!V72</f>
        <v>0</v>
      </c>
      <c r="T82" s="147">
        <f>Лист2!W72</f>
        <v>5090</v>
      </c>
      <c r="U82" s="147" t="str">
        <f t="shared" si="27"/>
        <v>5</v>
      </c>
      <c r="V82" s="147" t="str">
        <f t="shared" si="20"/>
        <v>509</v>
      </c>
      <c r="W82" s="147" t="str">
        <f t="shared" si="28"/>
        <v>09</v>
      </c>
      <c r="X82" s="147" t="str">
        <f t="shared" si="25"/>
        <v>0</v>
      </c>
      <c r="Y82" s="147" t="str">
        <f t="shared" si="22"/>
        <v>5,09:0</v>
      </c>
      <c r="Z82" s="147">
        <f>Лист2!X72</f>
        <v>15</v>
      </c>
      <c r="AA82" s="146">
        <f>Лист2!Y72</f>
        <v>15</v>
      </c>
      <c r="AB82" s="195"/>
      <c r="AC82" s="175"/>
      <c r="AD82" s="191"/>
    </row>
    <row r="83" spans="1:30" ht="30" customHeight="1" thickBot="1" x14ac:dyDescent="0.35">
      <c r="A83" s="178"/>
      <c r="B83" s="183"/>
      <c r="C83" s="137" t="str">
        <f>Лист2!G73</f>
        <v>Яптунэ Артем</v>
      </c>
      <c r="D83" s="147">
        <f>Лист2!K73</f>
        <v>175</v>
      </c>
      <c r="E83" s="147">
        <f>Лист2!L73</f>
        <v>22</v>
      </c>
      <c r="F83" s="148">
        <f>Лист2!M73</f>
        <v>51</v>
      </c>
      <c r="G83" s="147" t="str">
        <f t="shared" si="26"/>
        <v>5</v>
      </c>
      <c r="H83" s="147" t="s">
        <v>118</v>
      </c>
      <c r="I83" s="147" t="str">
        <f t="shared" si="23"/>
        <v>1</v>
      </c>
      <c r="J83" s="147" t="str">
        <f t="shared" si="24"/>
        <v>5,1</v>
      </c>
      <c r="K83" s="148">
        <f>Лист2!N73</f>
        <v>50</v>
      </c>
      <c r="L83" s="147">
        <f>Лист2!O73</f>
        <v>26</v>
      </c>
      <c r="M83" s="147">
        <f>Лист2!P73</f>
        <v>36</v>
      </c>
      <c r="N83" s="147">
        <f>Лист2!Q73</f>
        <v>10</v>
      </c>
      <c r="O83" s="147">
        <f>Лист2!R73</f>
        <v>32</v>
      </c>
      <c r="P83" s="147">
        <f>Лист2!S73</f>
        <v>0</v>
      </c>
      <c r="Q83" s="147">
        <f>Лист2!T73</f>
        <v>0</v>
      </c>
      <c r="R83" s="147">
        <f>Лист2!U73</f>
        <v>0</v>
      </c>
      <c r="S83" s="147">
        <f>Лист2!V73</f>
        <v>0</v>
      </c>
      <c r="T83" s="147">
        <f>Лист2!W73</f>
        <v>5417</v>
      </c>
      <c r="U83" s="147" t="str">
        <f t="shared" si="27"/>
        <v>5</v>
      </c>
      <c r="V83" s="147" t="str">
        <f t="shared" si="20"/>
        <v>541</v>
      </c>
      <c r="W83" s="147" t="str">
        <f t="shared" si="28"/>
        <v>41</v>
      </c>
      <c r="X83" s="147" t="str">
        <f t="shared" si="25"/>
        <v>7</v>
      </c>
      <c r="Y83" s="147" t="str">
        <f t="shared" si="22"/>
        <v>5,41:7</v>
      </c>
      <c r="Z83" s="147">
        <f>Лист2!X73</f>
        <v>7</v>
      </c>
      <c r="AA83" s="146">
        <f>Лист2!Y73</f>
        <v>147</v>
      </c>
      <c r="AB83" s="195"/>
      <c r="AC83" s="175"/>
      <c r="AD83" s="191"/>
    </row>
    <row r="84" spans="1:30" ht="30" customHeight="1" thickBot="1" x14ac:dyDescent="0.35">
      <c r="A84" s="178"/>
      <c r="B84" s="183"/>
      <c r="C84" s="137" t="str">
        <f>Лист2!G74</f>
        <v>Яптунэ Илья</v>
      </c>
      <c r="D84" s="147">
        <f>Лист2!K74</f>
        <v>175</v>
      </c>
      <c r="E84" s="147">
        <f>Лист2!L74</f>
        <v>22</v>
      </c>
      <c r="F84" s="148">
        <f>Лист2!M74</f>
        <v>52</v>
      </c>
      <c r="G84" s="147" t="str">
        <f t="shared" si="26"/>
        <v>5</v>
      </c>
      <c r="H84" s="147" t="s">
        <v>118</v>
      </c>
      <c r="I84" s="147" t="str">
        <f t="shared" si="23"/>
        <v>2</v>
      </c>
      <c r="J84" s="147" t="str">
        <f t="shared" si="24"/>
        <v>5,2</v>
      </c>
      <c r="K84" s="148">
        <f>Лист2!N74</f>
        <v>45</v>
      </c>
      <c r="L84" s="147">
        <f>Лист2!O74</f>
        <v>24</v>
      </c>
      <c r="M84" s="147">
        <f>Лист2!P74</f>
        <v>32</v>
      </c>
      <c r="N84" s="147">
        <f>Лист2!Q74</f>
        <v>1</v>
      </c>
      <c r="O84" s="147">
        <f>Лист2!R74</f>
        <v>12</v>
      </c>
      <c r="P84" s="147">
        <f>Лист2!S74</f>
        <v>2</v>
      </c>
      <c r="Q84" s="147">
        <f>Лист2!T74</f>
        <v>13</v>
      </c>
      <c r="R84" s="147">
        <f>Лист2!U74</f>
        <v>0</v>
      </c>
      <c r="S84" s="147">
        <f>Лист2!V74</f>
        <v>0</v>
      </c>
      <c r="T84" s="147">
        <f>Лист2!W74</f>
        <v>4325</v>
      </c>
      <c r="U84" s="147" t="str">
        <f t="shared" si="27"/>
        <v>4</v>
      </c>
      <c r="V84" s="147" t="str">
        <f t="shared" si="20"/>
        <v>432</v>
      </c>
      <c r="W84" s="147" t="str">
        <f t="shared" si="28"/>
        <v>32</v>
      </c>
      <c r="X84" s="147" t="str">
        <f t="shared" si="25"/>
        <v>5</v>
      </c>
      <c r="Y84" s="147" t="str">
        <f t="shared" si="22"/>
        <v>4,32:5</v>
      </c>
      <c r="Z84" s="147">
        <f>Лист2!X74</f>
        <v>25</v>
      </c>
      <c r="AA84" s="146">
        <f>Лист2!Y74</f>
        <v>149</v>
      </c>
      <c r="AB84" s="195"/>
      <c r="AC84" s="175"/>
      <c r="AD84" s="191"/>
    </row>
    <row r="85" spans="1:30" ht="30" customHeight="1" thickBot="1" x14ac:dyDescent="0.35">
      <c r="A85" s="178"/>
      <c r="B85" s="183"/>
      <c r="C85" s="137" t="str">
        <f>Лист2!G75</f>
        <v>Еремин Ярослав</v>
      </c>
      <c r="D85" s="147">
        <f>Лист2!K75</f>
        <v>163</v>
      </c>
      <c r="E85" s="147">
        <f>Лист2!L75</f>
        <v>16</v>
      </c>
      <c r="F85" s="148">
        <f>Лист2!M75</f>
        <v>59</v>
      </c>
      <c r="G85" s="147" t="str">
        <f t="shared" si="26"/>
        <v>5</v>
      </c>
      <c r="H85" s="147" t="s">
        <v>118</v>
      </c>
      <c r="I85" s="147" t="str">
        <f t="shared" si="23"/>
        <v>9</v>
      </c>
      <c r="J85" s="147" t="str">
        <f t="shared" si="24"/>
        <v>5,9</v>
      </c>
      <c r="K85" s="148">
        <f>Лист2!N75</f>
        <v>15</v>
      </c>
      <c r="L85" s="147">
        <f>Лист2!O75</f>
        <v>28</v>
      </c>
      <c r="M85" s="147">
        <f>Лист2!P75</f>
        <v>40</v>
      </c>
      <c r="N85" s="147">
        <f>Лист2!Q75</f>
        <v>5</v>
      </c>
      <c r="O85" s="147">
        <f>Лист2!R75</f>
        <v>20</v>
      </c>
      <c r="P85" s="147">
        <f>Лист2!S75</f>
        <v>8</v>
      </c>
      <c r="Q85" s="147">
        <f>Лист2!T75</f>
        <v>37</v>
      </c>
      <c r="R85" s="147">
        <f>Лист2!U75</f>
        <v>0</v>
      </c>
      <c r="S85" s="147">
        <f>Лист2!V75</f>
        <v>0</v>
      </c>
      <c r="T85" s="147">
        <f>Лист2!W75</f>
        <v>5129</v>
      </c>
      <c r="U85" s="147" t="str">
        <f t="shared" si="27"/>
        <v>5</v>
      </c>
      <c r="V85" s="147" t="str">
        <f t="shared" si="20"/>
        <v>512</v>
      </c>
      <c r="W85" s="147" t="str">
        <f t="shared" si="28"/>
        <v>12</v>
      </c>
      <c r="X85" s="147" t="str">
        <f t="shared" si="25"/>
        <v>9</v>
      </c>
      <c r="Y85" s="147" t="str">
        <f t="shared" si="22"/>
        <v>5,12:9</v>
      </c>
      <c r="Z85" s="147">
        <f>Лист2!X75</f>
        <v>14</v>
      </c>
      <c r="AA85" s="146">
        <f>Лист2!Y75</f>
        <v>142</v>
      </c>
      <c r="AB85" s="195"/>
      <c r="AC85" s="175"/>
      <c r="AD85" s="191"/>
    </row>
    <row r="86" spans="1:30" ht="30" customHeight="1" thickBot="1" x14ac:dyDescent="0.35">
      <c r="A86" s="178"/>
      <c r="B86" s="183"/>
      <c r="C86" s="138" t="str">
        <f>Лист2!G76</f>
        <v>Коротких Спартак</v>
      </c>
      <c r="D86" s="149">
        <f>Лист2!K76</f>
        <v>124</v>
      </c>
      <c r="E86" s="149">
        <f>Лист2!L76</f>
        <v>5</v>
      </c>
      <c r="F86" s="150">
        <f>Лист2!M76</f>
        <v>59</v>
      </c>
      <c r="G86" s="149" t="str">
        <f t="shared" si="26"/>
        <v>5</v>
      </c>
      <c r="H86" s="149" t="s">
        <v>118</v>
      </c>
      <c r="I86" s="149" t="str">
        <f t="shared" si="23"/>
        <v>9</v>
      </c>
      <c r="J86" s="149" t="str">
        <f t="shared" si="24"/>
        <v>5,9</v>
      </c>
      <c r="K86" s="150">
        <f>Лист2!N76</f>
        <v>23</v>
      </c>
      <c r="L86" s="149">
        <f>Лист2!O76</f>
        <v>30</v>
      </c>
      <c r="M86" s="149">
        <f>Лист2!P76</f>
        <v>50</v>
      </c>
      <c r="N86" s="149">
        <f>Лист2!Q76</f>
        <v>-2</v>
      </c>
      <c r="O86" s="149">
        <f>Лист2!R76</f>
        <v>5</v>
      </c>
      <c r="P86" s="149">
        <f>Лист2!S76</f>
        <v>3</v>
      </c>
      <c r="Q86" s="149">
        <f>Лист2!T76</f>
        <v>21</v>
      </c>
      <c r="R86" s="149">
        <f>Лист2!U76</f>
        <v>0</v>
      </c>
      <c r="S86" s="149">
        <f>Лист2!V76</f>
        <v>0</v>
      </c>
      <c r="T86" s="149">
        <f>Лист2!W76</f>
        <v>5388</v>
      </c>
      <c r="U86" s="149" t="str">
        <f t="shared" si="27"/>
        <v>5</v>
      </c>
      <c r="V86" s="149" t="str">
        <f t="shared" si="20"/>
        <v>538</v>
      </c>
      <c r="W86" s="149" t="str">
        <f t="shared" si="28"/>
        <v>38</v>
      </c>
      <c r="X86" s="149" t="str">
        <f t="shared" si="25"/>
        <v>8</v>
      </c>
      <c r="Y86" s="149" t="str">
        <f t="shared" si="22"/>
        <v>5,38:8</v>
      </c>
      <c r="Z86" s="149">
        <f>Лист2!X76</f>
        <v>14</v>
      </c>
      <c r="AA86" s="146">
        <f>Лист2!Y76</f>
        <v>118</v>
      </c>
      <c r="AB86" s="196"/>
      <c r="AC86" s="175"/>
      <c r="AD86" s="191"/>
    </row>
    <row r="87" spans="1:30" ht="30" customHeight="1" thickBot="1" x14ac:dyDescent="0.35">
      <c r="A87" s="178"/>
      <c r="B87" s="183"/>
      <c r="C87" s="136" t="str">
        <f>Лист2!G77</f>
        <v>Бухарева Екатерина</v>
      </c>
      <c r="D87" s="144">
        <f>Лист2!K77</f>
        <v>137</v>
      </c>
      <c r="E87" s="144">
        <f>Лист2!L77</f>
        <v>18</v>
      </c>
      <c r="F87" s="145">
        <f>Лист2!M77</f>
        <v>57</v>
      </c>
      <c r="G87" s="144" t="str">
        <f t="shared" si="26"/>
        <v>5</v>
      </c>
      <c r="H87" s="144" t="s">
        <v>118</v>
      </c>
      <c r="I87" s="144" t="str">
        <f t="shared" si="23"/>
        <v>7</v>
      </c>
      <c r="J87" s="144" t="str">
        <f t="shared" si="24"/>
        <v>5,7</v>
      </c>
      <c r="K87" s="145">
        <f>Лист2!N77</f>
        <v>45</v>
      </c>
      <c r="L87" s="144">
        <f>Лист2!O77</f>
        <v>22</v>
      </c>
      <c r="M87" s="144">
        <f>Лист2!P77</f>
        <v>38</v>
      </c>
      <c r="N87" s="144">
        <f>Лист2!Q77</f>
        <v>10</v>
      </c>
      <c r="O87" s="144">
        <f>Лист2!R77</f>
        <v>27</v>
      </c>
      <c r="P87" s="144">
        <f>Лист2!S77</f>
        <v>0</v>
      </c>
      <c r="Q87" s="144">
        <f>Лист2!T77</f>
        <v>0</v>
      </c>
      <c r="R87" s="144">
        <f>Лист2!U77</f>
        <v>1</v>
      </c>
      <c r="S87" s="144">
        <f>Лист2!V77</f>
        <v>2</v>
      </c>
      <c r="T87" s="144">
        <f>Лист2!W77</f>
        <v>5504</v>
      </c>
      <c r="U87" s="144" t="str">
        <f t="shared" si="27"/>
        <v>5</v>
      </c>
      <c r="V87" s="144" t="str">
        <f t="shared" si="20"/>
        <v>550</v>
      </c>
      <c r="W87" s="144" t="str">
        <f t="shared" si="28"/>
        <v>50</v>
      </c>
      <c r="X87" s="144" t="str">
        <f t="shared" si="25"/>
        <v>4</v>
      </c>
      <c r="Y87" s="144" t="str">
        <f t="shared" si="22"/>
        <v>5,50:4</v>
      </c>
      <c r="Z87" s="144">
        <f>Лист2!X77</f>
        <v>17</v>
      </c>
      <c r="AA87" s="146">
        <f>Лист2!Y77</f>
        <v>147</v>
      </c>
      <c r="AB87" s="195">
        <f>Лист2!Z77</f>
        <v>1062</v>
      </c>
      <c r="AC87" s="175"/>
      <c r="AD87" s="191"/>
    </row>
    <row r="88" spans="1:30" ht="30" customHeight="1" thickBot="1" x14ac:dyDescent="0.35">
      <c r="A88" s="178"/>
      <c r="B88" s="183"/>
      <c r="C88" s="137" t="str">
        <f>Лист2!G78</f>
        <v>Волошина Руслана</v>
      </c>
      <c r="D88" s="147">
        <f>Лист2!K78</f>
        <v>0</v>
      </c>
      <c r="E88" s="147">
        <f>Лист2!L78</f>
        <v>0</v>
      </c>
      <c r="F88" s="148">
        <f>Лист2!M78</f>
        <v>0</v>
      </c>
      <c r="G88" s="147" t="str">
        <f t="shared" si="26"/>
        <v>0</v>
      </c>
      <c r="H88" s="147" t="s">
        <v>118</v>
      </c>
      <c r="I88" s="147" t="str">
        <f t="shared" si="23"/>
        <v>0</v>
      </c>
      <c r="J88" s="147" t="str">
        <f t="shared" si="24"/>
        <v>0,0</v>
      </c>
      <c r="K88" s="148">
        <f>Лист2!N78</f>
        <v>0</v>
      </c>
      <c r="L88" s="147">
        <f>Лист2!O78</f>
        <v>0</v>
      </c>
      <c r="M88" s="147">
        <f>Лист2!P78</f>
        <v>0</v>
      </c>
      <c r="N88" s="147">
        <f>Лист2!Q78</f>
        <v>0</v>
      </c>
      <c r="O88" s="147">
        <f>Лист2!R78</f>
        <v>0</v>
      </c>
      <c r="P88" s="147">
        <f>Лист2!S78</f>
        <v>0</v>
      </c>
      <c r="Q88" s="147">
        <f>Лист2!T78</f>
        <v>0</v>
      </c>
      <c r="R88" s="147">
        <f>Лист2!U78</f>
        <v>0</v>
      </c>
      <c r="S88" s="147">
        <f>Лист2!V78</f>
        <v>0</v>
      </c>
      <c r="T88" s="147">
        <f>Лист2!W78</f>
        <v>5414</v>
      </c>
      <c r="U88" s="147" t="str">
        <f t="shared" si="27"/>
        <v>5</v>
      </c>
      <c r="V88" s="147" t="str">
        <f t="shared" si="20"/>
        <v>541</v>
      </c>
      <c r="W88" s="147" t="str">
        <f t="shared" si="28"/>
        <v>41</v>
      </c>
      <c r="X88" s="147" t="str">
        <f t="shared" si="25"/>
        <v>4</v>
      </c>
      <c r="Y88" s="147" t="str">
        <f t="shared" si="22"/>
        <v>5,41:4</v>
      </c>
      <c r="Z88" s="147">
        <f>Лист2!X78</f>
        <v>0</v>
      </c>
      <c r="AA88" s="146">
        <f>Лист2!Y78</f>
        <v>0</v>
      </c>
      <c r="AB88" s="195"/>
      <c r="AC88" s="175"/>
      <c r="AD88" s="191"/>
    </row>
    <row r="89" spans="1:30" ht="30" customHeight="1" thickBot="1" x14ac:dyDescent="0.35">
      <c r="A89" s="178"/>
      <c r="B89" s="183"/>
      <c r="C89" s="137" t="str">
        <f>Лист2!G79</f>
        <v>Демьяненко Виктория</v>
      </c>
      <c r="D89" s="147">
        <f>Лист2!K79</f>
        <v>178</v>
      </c>
      <c r="E89" s="147">
        <f>Лист2!L79</f>
        <v>34</v>
      </c>
      <c r="F89" s="148">
        <f>Лист2!M79</f>
        <v>56</v>
      </c>
      <c r="G89" s="147" t="str">
        <f t="shared" si="26"/>
        <v>5</v>
      </c>
      <c r="H89" s="147" t="s">
        <v>118</v>
      </c>
      <c r="I89" s="147" t="str">
        <f t="shared" si="23"/>
        <v>6</v>
      </c>
      <c r="J89" s="147" t="str">
        <f t="shared" si="24"/>
        <v>5,6</v>
      </c>
      <c r="K89" s="148">
        <f>Лист2!N79</f>
        <v>40</v>
      </c>
      <c r="L89" s="147">
        <f>Лист2!O79</f>
        <v>29</v>
      </c>
      <c r="M89" s="147">
        <f>Лист2!P79</f>
        <v>50</v>
      </c>
      <c r="N89" s="147">
        <f>Лист2!Q79</f>
        <v>30</v>
      </c>
      <c r="O89" s="147">
        <f>Лист2!R79</f>
        <v>67</v>
      </c>
      <c r="P89" s="147">
        <f>Лист2!S79</f>
        <v>0</v>
      </c>
      <c r="Q89" s="147">
        <f>Лист2!T79</f>
        <v>0</v>
      </c>
      <c r="R89" s="147">
        <f>Лист2!U79</f>
        <v>25</v>
      </c>
      <c r="S89" s="147">
        <f>Лист2!V79</f>
        <v>44</v>
      </c>
      <c r="T89" s="147">
        <f>Лист2!W79</f>
        <v>5207</v>
      </c>
      <c r="U89" s="147" t="str">
        <f t="shared" si="27"/>
        <v>5</v>
      </c>
      <c r="V89" s="147" t="str">
        <f t="shared" si="20"/>
        <v>520</v>
      </c>
      <c r="W89" s="147" t="str">
        <f t="shared" si="28"/>
        <v>20</v>
      </c>
      <c r="X89" s="147" t="str">
        <f t="shared" si="25"/>
        <v>7</v>
      </c>
      <c r="Y89" s="147" t="str">
        <f t="shared" si="22"/>
        <v>5,20:7</v>
      </c>
      <c r="Z89" s="147">
        <f>Лист2!X79</f>
        <v>19</v>
      </c>
      <c r="AA89" s="146">
        <f>Лист2!Y79</f>
        <v>254</v>
      </c>
      <c r="AB89" s="195"/>
      <c r="AC89" s="175"/>
      <c r="AD89" s="191"/>
    </row>
    <row r="90" spans="1:30" ht="30" customHeight="1" thickBot="1" x14ac:dyDescent="0.35">
      <c r="A90" s="178"/>
      <c r="B90" s="183"/>
      <c r="C90" s="137" t="str">
        <f>Лист2!G80</f>
        <v>Молчанова Анна</v>
      </c>
      <c r="D90" s="147">
        <f>Лист2!K80</f>
        <v>175</v>
      </c>
      <c r="E90" s="147">
        <f>Лист2!L80</f>
        <v>32</v>
      </c>
      <c r="F90" s="148">
        <f>Лист2!M80</f>
        <v>56</v>
      </c>
      <c r="G90" s="147" t="str">
        <f t="shared" si="26"/>
        <v>5</v>
      </c>
      <c r="H90" s="147" t="s">
        <v>118</v>
      </c>
      <c r="I90" s="147" t="str">
        <f t="shared" si="23"/>
        <v>6</v>
      </c>
      <c r="J90" s="147" t="str">
        <f t="shared" si="24"/>
        <v>5,6</v>
      </c>
      <c r="K90" s="148">
        <f>Лист2!N80</f>
        <v>40</v>
      </c>
      <c r="L90" s="147">
        <f>Лист2!O80</f>
        <v>28</v>
      </c>
      <c r="M90" s="147">
        <f>Лист2!P80</f>
        <v>47</v>
      </c>
      <c r="N90" s="147">
        <f>Лист2!Q80</f>
        <v>15</v>
      </c>
      <c r="O90" s="147">
        <f>Лист2!R80</f>
        <v>38</v>
      </c>
      <c r="P90" s="147">
        <f>Лист2!S80</f>
        <v>0</v>
      </c>
      <c r="Q90" s="147">
        <f>Лист2!T80</f>
        <v>0</v>
      </c>
      <c r="R90" s="147">
        <f>Лист2!U80</f>
        <v>15</v>
      </c>
      <c r="S90" s="147">
        <f>Лист2!V80</f>
        <v>24</v>
      </c>
      <c r="T90" s="147">
        <f>Лист2!W80</f>
        <v>5555</v>
      </c>
      <c r="U90" s="147" t="str">
        <f t="shared" si="27"/>
        <v>5</v>
      </c>
      <c r="V90" s="147" t="str">
        <f t="shared" si="20"/>
        <v>555</v>
      </c>
      <c r="W90" s="147" t="str">
        <f t="shared" si="28"/>
        <v>55</v>
      </c>
      <c r="X90" s="147" t="str">
        <f t="shared" si="25"/>
        <v>5</v>
      </c>
      <c r="Y90" s="147" t="str">
        <f t="shared" si="22"/>
        <v>5,55:5</v>
      </c>
      <c r="Z90" s="147">
        <f>Лист2!X80</f>
        <v>11</v>
      </c>
      <c r="AA90" s="146">
        <f>Лист2!Y80</f>
        <v>192</v>
      </c>
      <c r="AB90" s="195"/>
      <c r="AC90" s="175"/>
      <c r="AD90" s="191"/>
    </row>
    <row r="91" spans="1:30" ht="30" customHeight="1" thickBot="1" x14ac:dyDescent="0.35">
      <c r="A91" s="178"/>
      <c r="B91" s="183"/>
      <c r="C91" s="137" t="str">
        <f>Лист2!G81</f>
        <v>Зорина Анна</v>
      </c>
      <c r="D91" s="147">
        <f>Лист2!K81</f>
        <v>0</v>
      </c>
      <c r="E91" s="147">
        <f>Лист2!L81</f>
        <v>0</v>
      </c>
      <c r="F91" s="148">
        <f>Лист2!M81</f>
        <v>62</v>
      </c>
      <c r="G91" s="147" t="str">
        <f t="shared" si="26"/>
        <v>6</v>
      </c>
      <c r="H91" s="147" t="s">
        <v>118</v>
      </c>
      <c r="I91" s="147" t="str">
        <f t="shared" si="23"/>
        <v>2</v>
      </c>
      <c r="J91" s="147" t="str">
        <f t="shared" si="24"/>
        <v>6,2</v>
      </c>
      <c r="K91" s="148">
        <f>Лист2!N81</f>
        <v>23</v>
      </c>
      <c r="L91" s="147">
        <f>Лист2!O81</f>
        <v>19</v>
      </c>
      <c r="M91" s="147">
        <f>Лист2!P81</f>
        <v>32</v>
      </c>
      <c r="N91" s="147">
        <f>Лист2!Q81</f>
        <v>0</v>
      </c>
      <c r="O91" s="147">
        <f>Лист2!R81</f>
        <v>0</v>
      </c>
      <c r="P91" s="147">
        <f>Лист2!S81</f>
        <v>0</v>
      </c>
      <c r="Q91" s="147">
        <f>Лист2!T81</f>
        <v>0</v>
      </c>
      <c r="R91" s="147">
        <f>Лист2!U81</f>
        <v>0</v>
      </c>
      <c r="S91" s="147">
        <f>Лист2!V81</f>
        <v>0</v>
      </c>
      <c r="T91" s="147">
        <f>Лист2!W81</f>
        <v>6132</v>
      </c>
      <c r="U91" s="147" t="str">
        <f t="shared" si="27"/>
        <v>6</v>
      </c>
      <c r="V91" s="147" t="str">
        <f t="shared" si="20"/>
        <v>613</v>
      </c>
      <c r="W91" s="147" t="str">
        <f t="shared" si="28"/>
        <v>13</v>
      </c>
      <c r="X91" s="147" t="str">
        <f t="shared" si="25"/>
        <v>2</v>
      </c>
      <c r="Y91" s="147" t="str">
        <f t="shared" si="22"/>
        <v>6,13:2</v>
      </c>
      <c r="Z91" s="147">
        <f>Лист2!X81</f>
        <v>11</v>
      </c>
      <c r="AA91" s="146">
        <f>Лист2!Y81</f>
        <v>66</v>
      </c>
      <c r="AB91" s="195"/>
      <c r="AC91" s="175"/>
      <c r="AD91" s="191"/>
    </row>
    <row r="92" spans="1:30" ht="30" customHeight="1" thickBot="1" x14ac:dyDescent="0.35">
      <c r="A92" s="178"/>
      <c r="B92" s="183"/>
      <c r="C92" s="137" t="str">
        <f>Лист2!G82</f>
        <v>Казаку Вера</v>
      </c>
      <c r="D92" s="147">
        <f>Лист2!K82</f>
        <v>170</v>
      </c>
      <c r="E92" s="147">
        <f>Лист2!L82</f>
        <v>35</v>
      </c>
      <c r="F92" s="148">
        <f>Лист2!M82</f>
        <v>59</v>
      </c>
      <c r="G92" s="147" t="str">
        <f t="shared" si="26"/>
        <v>5</v>
      </c>
      <c r="H92" s="147" t="s">
        <v>118</v>
      </c>
      <c r="I92" s="147" t="str">
        <f t="shared" si="23"/>
        <v>9</v>
      </c>
      <c r="J92" s="147" t="str">
        <f t="shared" si="24"/>
        <v>5,9</v>
      </c>
      <c r="K92" s="148">
        <f>Лист2!N82</f>
        <v>35</v>
      </c>
      <c r="L92" s="147">
        <f>Лист2!O82</f>
        <v>28</v>
      </c>
      <c r="M92" s="147">
        <f>Лист2!P82</f>
        <v>52</v>
      </c>
      <c r="N92" s="147">
        <f>Лист2!Q82</f>
        <v>22</v>
      </c>
      <c r="O92" s="147">
        <f>Лист2!R82</f>
        <v>61</v>
      </c>
      <c r="P92" s="147">
        <f>Лист2!S82</f>
        <v>0</v>
      </c>
      <c r="Q92" s="147">
        <f>Лист2!T82</f>
        <v>0</v>
      </c>
      <c r="R92" s="147">
        <f>Лист2!U82</f>
        <v>16</v>
      </c>
      <c r="S92" s="147">
        <f>Лист2!V82</f>
        <v>32</v>
      </c>
      <c r="T92" s="147">
        <f>Лист2!W82</f>
        <v>5290</v>
      </c>
      <c r="U92" s="147" t="str">
        <f t="shared" si="27"/>
        <v>5</v>
      </c>
      <c r="V92" s="147" t="str">
        <f t="shared" si="20"/>
        <v>529</v>
      </c>
      <c r="W92" s="147" t="str">
        <f t="shared" si="28"/>
        <v>29</v>
      </c>
      <c r="X92" s="147" t="str">
        <f t="shared" si="25"/>
        <v>0</v>
      </c>
      <c r="Y92" s="147" t="str">
        <f t="shared" si="22"/>
        <v>5,29:0</v>
      </c>
      <c r="Z92" s="147">
        <f>Лист2!X82</f>
        <v>22</v>
      </c>
      <c r="AA92" s="146">
        <f>Лист2!Y82</f>
        <v>237</v>
      </c>
      <c r="AB92" s="195"/>
      <c r="AC92" s="175"/>
      <c r="AD92" s="191"/>
    </row>
    <row r="93" spans="1:30" ht="30" customHeight="1" thickBot="1" x14ac:dyDescent="0.35">
      <c r="A93" s="178"/>
      <c r="B93" s="183"/>
      <c r="C93" s="137" t="str">
        <f>Лист2!G83</f>
        <v>Бухарева Елизавета</v>
      </c>
      <c r="D93" s="147">
        <f>Лист2!K83</f>
        <v>142</v>
      </c>
      <c r="E93" s="147">
        <f>Лист2!L83</f>
        <v>21</v>
      </c>
      <c r="F93" s="148">
        <f>Лист2!M83</f>
        <v>57</v>
      </c>
      <c r="G93" s="147" t="str">
        <f t="shared" si="26"/>
        <v>5</v>
      </c>
      <c r="H93" s="147" t="s">
        <v>118</v>
      </c>
      <c r="I93" s="147" t="str">
        <f t="shared" si="23"/>
        <v>7</v>
      </c>
      <c r="J93" s="147" t="str">
        <f t="shared" si="24"/>
        <v>5,7</v>
      </c>
      <c r="K93" s="148">
        <f>Лист2!N83</f>
        <v>45</v>
      </c>
      <c r="L93" s="147">
        <f>Лист2!O83</f>
        <v>29</v>
      </c>
      <c r="M93" s="147">
        <f>Лист2!P83</f>
        <v>54</v>
      </c>
      <c r="N93" s="147">
        <f>Лист2!Q83</f>
        <v>9</v>
      </c>
      <c r="O93" s="147">
        <f>Лист2!R83</f>
        <v>24</v>
      </c>
      <c r="P93" s="147">
        <f>Лист2!S83</f>
        <v>0</v>
      </c>
      <c r="Q93" s="147">
        <f>Лист2!T83</f>
        <v>0</v>
      </c>
      <c r="R93" s="147">
        <f>Лист2!U83</f>
        <v>3</v>
      </c>
      <c r="S93" s="147">
        <f>Лист2!V83</f>
        <v>6</v>
      </c>
      <c r="T93" s="147">
        <f>Лист2!W83</f>
        <v>5546</v>
      </c>
      <c r="U93" s="147" t="str">
        <f t="shared" si="27"/>
        <v>5</v>
      </c>
      <c r="V93" s="147" t="str">
        <f t="shared" si="20"/>
        <v>554</v>
      </c>
      <c r="W93" s="147" t="str">
        <f t="shared" si="28"/>
        <v>54</v>
      </c>
      <c r="X93" s="147" t="str">
        <f t="shared" si="25"/>
        <v>6</v>
      </c>
      <c r="Y93" s="147" t="str">
        <f t="shared" si="22"/>
        <v>5,54:6</v>
      </c>
      <c r="Z93" s="147">
        <f>Лист2!X83</f>
        <v>16</v>
      </c>
      <c r="AA93" s="146">
        <f>Лист2!Y83</f>
        <v>166</v>
      </c>
      <c r="AB93" s="195"/>
      <c r="AC93" s="175"/>
      <c r="AD93" s="191"/>
    </row>
    <row r="94" spans="1:30" ht="30" customHeight="1" thickBot="1" x14ac:dyDescent="0.35">
      <c r="A94" s="179"/>
      <c r="B94" s="184"/>
      <c r="C94" s="138" t="str">
        <f>Лист2!G84</f>
        <v>Кильмагир Екатерина</v>
      </c>
      <c r="D94" s="149">
        <f>Лист2!K84</f>
        <v>129</v>
      </c>
      <c r="E94" s="149">
        <f>Лист2!L84</f>
        <v>14</v>
      </c>
      <c r="F94" s="150">
        <f>Лист2!M84</f>
        <v>0</v>
      </c>
      <c r="G94" s="149" t="str">
        <f t="shared" si="26"/>
        <v>0</v>
      </c>
      <c r="H94" s="149" t="s">
        <v>118</v>
      </c>
      <c r="I94" s="149" t="str">
        <f t="shared" si="23"/>
        <v>0</v>
      </c>
      <c r="J94" s="149" t="str">
        <f t="shared" si="24"/>
        <v>0,0</v>
      </c>
      <c r="K94" s="150">
        <f>Лист2!N84</f>
        <v>0</v>
      </c>
      <c r="L94" s="149">
        <f>Лист2!O84</f>
        <v>0</v>
      </c>
      <c r="M94" s="149">
        <f>Лист2!P84</f>
        <v>0</v>
      </c>
      <c r="N94" s="149">
        <f>Лист2!Q84</f>
        <v>4</v>
      </c>
      <c r="O94" s="149">
        <f>Лист2!R84</f>
        <v>11</v>
      </c>
      <c r="P94" s="149">
        <f>Лист2!S84</f>
        <v>0</v>
      </c>
      <c r="Q94" s="149">
        <f>Лист2!T84</f>
        <v>0</v>
      </c>
      <c r="R94" s="149">
        <f>Лист2!U84</f>
        <v>0</v>
      </c>
      <c r="S94" s="149">
        <f>Лист2!V84</f>
        <v>0</v>
      </c>
      <c r="T94" s="149" t="str">
        <f>Лист2!W84</f>
        <v>сошёл</v>
      </c>
      <c r="U94" s="149" t="str">
        <f t="shared" si="27"/>
        <v>с</v>
      </c>
      <c r="V94" s="149" t="str">
        <f t="shared" si="20"/>
        <v>сош</v>
      </c>
      <c r="W94" s="149" t="str">
        <f t="shared" si="28"/>
        <v>ош</v>
      </c>
      <c r="X94" s="149" t="str">
        <f t="shared" si="25"/>
        <v>л</v>
      </c>
      <c r="Y94" s="149" t="s">
        <v>391</v>
      </c>
      <c r="Z94" s="149">
        <f>Лист2!X84</f>
        <v>0</v>
      </c>
      <c r="AA94" s="146">
        <f>Лист2!Y84</f>
        <v>0</v>
      </c>
      <c r="AB94" s="196"/>
      <c r="AC94" s="176"/>
      <c r="AD94" s="192"/>
    </row>
    <row r="95" spans="1:30" ht="30" customHeight="1" thickBot="1" x14ac:dyDescent="0.35">
      <c r="A95" s="177">
        <v>6</v>
      </c>
      <c r="B95" s="182" t="s">
        <v>135</v>
      </c>
      <c r="C95" s="136" t="str">
        <f>Лист2!G85</f>
        <v>Вахрушев Артем</v>
      </c>
      <c r="D95" s="144">
        <f>Лист2!K85</f>
        <v>147</v>
      </c>
      <c r="E95" s="144">
        <f>Лист2!L85</f>
        <v>13</v>
      </c>
      <c r="F95" s="145">
        <f>Лист2!M85</f>
        <v>60</v>
      </c>
      <c r="G95" s="144" t="str">
        <f>LEFT(F95)</f>
        <v>6</v>
      </c>
      <c r="H95" s="144" t="s">
        <v>118</v>
      </c>
      <c r="I95" s="144" t="str">
        <f>RIGHT(F95)</f>
        <v>0</v>
      </c>
      <c r="J95" s="144" t="str">
        <f>CONCATENATE(G95,H95,I95)</f>
        <v>6,0</v>
      </c>
      <c r="K95" s="145">
        <f>Лист2!N85</f>
        <v>23</v>
      </c>
      <c r="L95" s="144">
        <f>Лист2!O85</f>
        <v>33</v>
      </c>
      <c r="M95" s="144">
        <f>Лист2!P85</f>
        <v>56</v>
      </c>
      <c r="N95" s="144">
        <f>Лист2!Q85</f>
        <v>4</v>
      </c>
      <c r="O95" s="144">
        <f>Лист2!R85</f>
        <v>21</v>
      </c>
      <c r="P95" s="144">
        <f>Лист2!S85</f>
        <v>7</v>
      </c>
      <c r="Q95" s="144">
        <f>Лист2!T85</f>
        <v>38</v>
      </c>
      <c r="R95" s="144">
        <f>Лист2!U85</f>
        <v>0</v>
      </c>
      <c r="S95" s="144">
        <f>Лист2!V85</f>
        <v>0</v>
      </c>
      <c r="T95" s="144">
        <f>Лист2!W85</f>
        <v>4447</v>
      </c>
      <c r="U95" s="144" t="str">
        <f>LEFT(T95,1)</f>
        <v>4</v>
      </c>
      <c r="V95" s="144" t="str">
        <f t="shared" si="20"/>
        <v>444</v>
      </c>
      <c r="W95" s="144" t="str">
        <f>RIGHT(V95,2)</f>
        <v>44</v>
      </c>
      <c r="X95" s="144" t="str">
        <f>RIGHT(T95,1)</f>
        <v>7</v>
      </c>
      <c r="Y95" s="144" t="str">
        <f t="shared" si="22"/>
        <v>4,44:7</v>
      </c>
      <c r="Z95" s="144">
        <f>Лист2!X85</f>
        <v>28</v>
      </c>
      <c r="AA95" s="146">
        <f>Лист2!Y85</f>
        <v>179</v>
      </c>
      <c r="AB95" s="195">
        <f>Лист2!Z85</f>
        <v>783</v>
      </c>
      <c r="AC95" s="174">
        <f>SUM(AB95:AB110)</f>
        <v>2289</v>
      </c>
      <c r="AD95" s="190"/>
    </row>
    <row r="96" spans="1:30" ht="30" customHeight="1" thickBot="1" x14ac:dyDescent="0.35">
      <c r="A96" s="178"/>
      <c r="B96" s="183"/>
      <c r="C96" s="137" t="str">
        <f>Лист2!G86</f>
        <v>Котляров Артем</v>
      </c>
      <c r="D96" s="147">
        <f>Лист2!K86</f>
        <v>165</v>
      </c>
      <c r="E96" s="147">
        <f>Лист2!L86</f>
        <v>17</v>
      </c>
      <c r="F96" s="148">
        <f>Лист2!M86</f>
        <v>51</v>
      </c>
      <c r="G96" s="147" t="str">
        <f t="shared" si="26"/>
        <v>5</v>
      </c>
      <c r="H96" s="147" t="s">
        <v>118</v>
      </c>
      <c r="I96" s="147" t="str">
        <f t="shared" ref="I96:I110" si="29">RIGHT(F96)</f>
        <v>1</v>
      </c>
      <c r="J96" s="147" t="str">
        <f t="shared" ref="J96:J110" si="30">CONCATENATE(G96,H96,I96)</f>
        <v>5,1</v>
      </c>
      <c r="K96" s="148">
        <f>Лист2!N86</f>
        <v>50</v>
      </c>
      <c r="L96" s="147">
        <f>Лист2!O86</f>
        <v>32</v>
      </c>
      <c r="M96" s="147">
        <f>Лист2!P86</f>
        <v>50</v>
      </c>
      <c r="N96" s="147">
        <f>Лист2!Q86</f>
        <v>-2</v>
      </c>
      <c r="O96" s="147">
        <f>Лист2!R86</f>
        <v>6</v>
      </c>
      <c r="P96" s="147">
        <f>Лист2!S86</f>
        <v>0</v>
      </c>
      <c r="Q96" s="147">
        <f>Лист2!T86</f>
        <v>0</v>
      </c>
      <c r="R96" s="147">
        <f>Лист2!U86</f>
        <v>0</v>
      </c>
      <c r="S96" s="147">
        <f>Лист2!V86</f>
        <v>0</v>
      </c>
      <c r="T96" s="147">
        <f>Лист2!W86</f>
        <v>4260</v>
      </c>
      <c r="U96" s="147" t="str">
        <f t="shared" si="27"/>
        <v>4</v>
      </c>
      <c r="V96" s="147" t="str">
        <f t="shared" si="20"/>
        <v>426</v>
      </c>
      <c r="W96" s="147" t="str">
        <f t="shared" si="28"/>
        <v>26</v>
      </c>
      <c r="X96" s="147" t="str">
        <f t="shared" ref="X96:X110" si="31">RIGHT(T96,1)</f>
        <v>0</v>
      </c>
      <c r="Y96" s="147" t="str">
        <f t="shared" si="22"/>
        <v>4,26:0</v>
      </c>
      <c r="Z96" s="147">
        <f>Лист2!X86</f>
        <v>28</v>
      </c>
      <c r="AA96" s="146">
        <f>Лист2!Y86</f>
        <v>151</v>
      </c>
      <c r="AB96" s="195"/>
      <c r="AC96" s="175"/>
      <c r="AD96" s="191"/>
    </row>
    <row r="97" spans="1:30" ht="30" customHeight="1" thickBot="1" x14ac:dyDescent="0.35">
      <c r="A97" s="178"/>
      <c r="B97" s="183"/>
      <c r="C97" s="137" t="str">
        <f>Лист2!G87</f>
        <v>Лебедев Дмитрий</v>
      </c>
      <c r="D97" s="147">
        <f>Лист2!K87</f>
        <v>134</v>
      </c>
      <c r="E97" s="147">
        <f>Лист2!L87</f>
        <v>6</v>
      </c>
      <c r="F97" s="148">
        <f>Лист2!M87</f>
        <v>64</v>
      </c>
      <c r="G97" s="147" t="str">
        <f t="shared" si="26"/>
        <v>6</v>
      </c>
      <c r="H97" s="147" t="s">
        <v>118</v>
      </c>
      <c r="I97" s="147" t="str">
        <f t="shared" si="29"/>
        <v>4</v>
      </c>
      <c r="J97" s="147" t="str">
        <f t="shared" si="30"/>
        <v>6,4</v>
      </c>
      <c r="K97" s="148">
        <f>Лист2!N87</f>
        <v>5</v>
      </c>
      <c r="L97" s="147">
        <f>Лист2!O87</f>
        <v>23</v>
      </c>
      <c r="M97" s="147">
        <f>Лист2!P87</f>
        <v>30</v>
      </c>
      <c r="N97" s="147">
        <f>Лист2!Q87</f>
        <v>6</v>
      </c>
      <c r="O97" s="147">
        <f>Лист2!R87</f>
        <v>22</v>
      </c>
      <c r="P97" s="147">
        <f>Лист2!S87</f>
        <v>0</v>
      </c>
      <c r="Q97" s="147">
        <f>Лист2!T87</f>
        <v>0</v>
      </c>
      <c r="R97" s="147">
        <f>Лист2!U87</f>
        <v>0</v>
      </c>
      <c r="S97" s="147">
        <f>Лист2!V87</f>
        <v>0</v>
      </c>
      <c r="T97" s="147">
        <f>Лист2!W87</f>
        <v>5308</v>
      </c>
      <c r="U97" s="147" t="str">
        <f t="shared" si="27"/>
        <v>5</v>
      </c>
      <c r="V97" s="147" t="str">
        <f t="shared" si="20"/>
        <v>530</v>
      </c>
      <c r="W97" s="147" t="str">
        <f t="shared" si="28"/>
        <v>30</v>
      </c>
      <c r="X97" s="147" t="str">
        <f t="shared" si="31"/>
        <v>8</v>
      </c>
      <c r="Y97" s="147" t="str">
        <f t="shared" si="22"/>
        <v>5,30:8</v>
      </c>
      <c r="Z97" s="147">
        <f>Лист2!X87</f>
        <v>9</v>
      </c>
      <c r="AA97" s="146">
        <f>Лист2!Y87</f>
        <v>72</v>
      </c>
      <c r="AB97" s="195"/>
      <c r="AC97" s="175"/>
      <c r="AD97" s="191"/>
    </row>
    <row r="98" spans="1:30" ht="30" customHeight="1" thickBot="1" x14ac:dyDescent="0.35">
      <c r="A98" s="178"/>
      <c r="B98" s="183"/>
      <c r="C98" s="137" t="str">
        <f>Лист2!G88</f>
        <v>Мамедов Али</v>
      </c>
      <c r="D98" s="147">
        <f>Лист2!K88</f>
        <v>0</v>
      </c>
      <c r="E98" s="147">
        <f>Лист2!L88</f>
        <v>0</v>
      </c>
      <c r="F98" s="148">
        <f>Лист2!M88</f>
        <v>0</v>
      </c>
      <c r="G98" s="147" t="str">
        <f t="shared" si="26"/>
        <v>0</v>
      </c>
      <c r="H98" s="147" t="s">
        <v>118</v>
      </c>
      <c r="I98" s="147" t="str">
        <f t="shared" si="29"/>
        <v>0</v>
      </c>
      <c r="J98" s="147" t="str">
        <f t="shared" si="30"/>
        <v>0,0</v>
      </c>
      <c r="K98" s="148">
        <f>Лист2!N88</f>
        <v>0</v>
      </c>
      <c r="L98" s="147">
        <f>Лист2!O88</f>
        <v>0</v>
      </c>
      <c r="M98" s="147">
        <f>Лист2!P88</f>
        <v>0</v>
      </c>
      <c r="N98" s="147">
        <f>Лист2!Q88</f>
        <v>0</v>
      </c>
      <c r="O98" s="147">
        <f>Лист2!R88</f>
        <v>0</v>
      </c>
      <c r="P98" s="147">
        <f>Лист2!S88</f>
        <v>0</v>
      </c>
      <c r="Q98" s="147">
        <f>Лист2!T88</f>
        <v>0</v>
      </c>
      <c r="R98" s="147">
        <f>Лист2!U88</f>
        <v>0</v>
      </c>
      <c r="S98" s="147">
        <f>Лист2!V88</f>
        <v>0</v>
      </c>
      <c r="T98" s="147" t="str">
        <f>Лист2!W88</f>
        <v>неявка</v>
      </c>
      <c r="U98" s="147" t="str">
        <f t="shared" si="27"/>
        <v>н</v>
      </c>
      <c r="V98" s="147" t="str">
        <f t="shared" si="20"/>
        <v>нея</v>
      </c>
      <c r="W98" s="147" t="str">
        <f t="shared" si="28"/>
        <v>ея</v>
      </c>
      <c r="X98" s="147" t="str">
        <f t="shared" si="31"/>
        <v>а</v>
      </c>
      <c r="Y98" s="147" t="s">
        <v>397</v>
      </c>
      <c r="Z98" s="147">
        <f>Лист2!X88</f>
        <v>0</v>
      </c>
      <c r="AA98" s="146">
        <f>Лист2!Y88</f>
        <v>0</v>
      </c>
      <c r="AB98" s="195"/>
      <c r="AC98" s="175"/>
      <c r="AD98" s="191"/>
    </row>
    <row r="99" spans="1:30" ht="30" customHeight="1" thickBot="1" x14ac:dyDescent="0.35">
      <c r="A99" s="178"/>
      <c r="B99" s="183"/>
      <c r="C99" s="137" t="str">
        <f>Лист2!G89</f>
        <v>Немчин Денис</v>
      </c>
      <c r="D99" s="147">
        <f>Лист2!K89</f>
        <v>115</v>
      </c>
      <c r="E99" s="147">
        <f>Лист2!L89</f>
        <v>0</v>
      </c>
      <c r="F99" s="148">
        <f>Лист2!M89</f>
        <v>63</v>
      </c>
      <c r="G99" s="147" t="str">
        <f t="shared" si="26"/>
        <v>6</v>
      </c>
      <c r="H99" s="147" t="s">
        <v>118</v>
      </c>
      <c r="I99" s="147" t="str">
        <f t="shared" si="29"/>
        <v>3</v>
      </c>
      <c r="J99" s="147" t="str">
        <f t="shared" si="30"/>
        <v>6,3</v>
      </c>
      <c r="K99" s="148">
        <f>Лист2!N89</f>
        <v>7</v>
      </c>
      <c r="L99" s="147">
        <f>Лист2!O89</f>
        <v>25</v>
      </c>
      <c r="M99" s="147">
        <f>Лист2!P89</f>
        <v>34</v>
      </c>
      <c r="N99" s="147">
        <f>Лист2!Q89</f>
        <v>-18</v>
      </c>
      <c r="O99" s="147">
        <f>Лист2!R89</f>
        <v>0</v>
      </c>
      <c r="P99" s="147">
        <f>Лист2!S89</f>
        <v>0</v>
      </c>
      <c r="Q99" s="147">
        <f>Лист2!T89</f>
        <v>0</v>
      </c>
      <c r="R99" s="147">
        <f>Лист2!U89</f>
        <v>0</v>
      </c>
      <c r="S99" s="147">
        <f>Лист2!V89</f>
        <v>0</v>
      </c>
      <c r="T99" s="147">
        <f>Лист2!W89</f>
        <v>5422</v>
      </c>
      <c r="U99" s="147" t="str">
        <f t="shared" si="27"/>
        <v>5</v>
      </c>
      <c r="V99" s="147" t="str">
        <f t="shared" si="20"/>
        <v>542</v>
      </c>
      <c r="W99" s="147" t="str">
        <f t="shared" si="28"/>
        <v>42</v>
      </c>
      <c r="X99" s="147" t="str">
        <f t="shared" si="31"/>
        <v>2</v>
      </c>
      <c r="Y99" s="147" t="str">
        <f t="shared" si="22"/>
        <v>5,42:2</v>
      </c>
      <c r="Z99" s="147">
        <f>Лист2!X89</f>
        <v>7</v>
      </c>
      <c r="AA99" s="146">
        <f>Лист2!Y89</f>
        <v>48</v>
      </c>
      <c r="AB99" s="195"/>
      <c r="AC99" s="175"/>
      <c r="AD99" s="191"/>
    </row>
    <row r="100" spans="1:30" ht="30" customHeight="1" thickBot="1" x14ac:dyDescent="0.35">
      <c r="A100" s="178"/>
      <c r="B100" s="183"/>
      <c r="C100" s="137" t="str">
        <f>Лист2!G90</f>
        <v>Салиев Алмаз</v>
      </c>
      <c r="D100" s="147">
        <f>Лист2!K90</f>
        <v>170</v>
      </c>
      <c r="E100" s="147">
        <f>Лист2!L90</f>
        <v>25</v>
      </c>
      <c r="F100" s="148">
        <f>Лист2!M90</f>
        <v>57</v>
      </c>
      <c r="G100" s="147" t="str">
        <f t="shared" si="26"/>
        <v>5</v>
      </c>
      <c r="H100" s="147" t="s">
        <v>118</v>
      </c>
      <c r="I100" s="147" t="str">
        <f t="shared" si="29"/>
        <v>7</v>
      </c>
      <c r="J100" s="147" t="str">
        <f t="shared" si="30"/>
        <v>5,7</v>
      </c>
      <c r="K100" s="148">
        <f>Лист2!N90</f>
        <v>32</v>
      </c>
      <c r="L100" s="147">
        <f>Лист2!O90</f>
        <v>27</v>
      </c>
      <c r="M100" s="147">
        <f>Лист2!P90</f>
        <v>43</v>
      </c>
      <c r="N100" s="147">
        <f>Лист2!Q90</f>
        <v>2</v>
      </c>
      <c r="O100" s="147">
        <f>Лист2!R90</f>
        <v>15</v>
      </c>
      <c r="P100" s="147">
        <f>Лист2!S90</f>
        <v>7</v>
      </c>
      <c r="Q100" s="147">
        <f>Лист2!T90</f>
        <v>38</v>
      </c>
      <c r="R100" s="147">
        <f>Лист2!U90</f>
        <v>0</v>
      </c>
      <c r="S100" s="147">
        <f>Лист2!V90</f>
        <v>0</v>
      </c>
      <c r="T100" s="147">
        <f>Лист2!W90</f>
        <v>4473</v>
      </c>
      <c r="U100" s="147" t="str">
        <f t="shared" si="27"/>
        <v>4</v>
      </c>
      <c r="V100" s="147" t="str">
        <f t="shared" si="20"/>
        <v>447</v>
      </c>
      <c r="W100" s="147" t="str">
        <f t="shared" si="28"/>
        <v>47</v>
      </c>
      <c r="X100" s="147" t="str">
        <f t="shared" si="31"/>
        <v>3</v>
      </c>
      <c r="Y100" s="147" t="str">
        <f t="shared" si="22"/>
        <v>4,47:3</v>
      </c>
      <c r="Z100" s="147">
        <f>Лист2!X90</f>
        <v>27</v>
      </c>
      <c r="AA100" s="146">
        <f>Лист2!Y90</f>
        <v>180</v>
      </c>
      <c r="AB100" s="195"/>
      <c r="AC100" s="175"/>
      <c r="AD100" s="191"/>
    </row>
    <row r="101" spans="1:30" ht="30" customHeight="1" thickBot="1" x14ac:dyDescent="0.35">
      <c r="A101" s="178"/>
      <c r="B101" s="183"/>
      <c r="C101" s="137" t="str">
        <f>Лист2!G91</f>
        <v>Соловьев Никита</v>
      </c>
      <c r="D101" s="147">
        <f>Лист2!K91</f>
        <v>0</v>
      </c>
      <c r="E101" s="147">
        <f>Лист2!L91</f>
        <v>0</v>
      </c>
      <c r="F101" s="148">
        <f>Лист2!M91</f>
        <v>0</v>
      </c>
      <c r="G101" s="147" t="str">
        <f t="shared" si="26"/>
        <v>0</v>
      </c>
      <c r="H101" s="147" t="s">
        <v>118</v>
      </c>
      <c r="I101" s="147" t="str">
        <f t="shared" si="29"/>
        <v>0</v>
      </c>
      <c r="J101" s="147" t="str">
        <f t="shared" si="30"/>
        <v>0,0</v>
      </c>
      <c r="K101" s="148">
        <f>Лист2!N91</f>
        <v>0</v>
      </c>
      <c r="L101" s="147">
        <f>Лист2!O91</f>
        <v>0</v>
      </c>
      <c r="M101" s="147">
        <f>Лист2!P91</f>
        <v>0</v>
      </c>
      <c r="N101" s="147">
        <f>Лист2!Q91</f>
        <v>0</v>
      </c>
      <c r="O101" s="147">
        <f>Лист2!R91</f>
        <v>0</v>
      </c>
      <c r="P101" s="147">
        <f>Лист2!S91</f>
        <v>0</v>
      </c>
      <c r="Q101" s="147">
        <f>Лист2!T91</f>
        <v>0</v>
      </c>
      <c r="R101" s="147">
        <f>Лист2!U91</f>
        <v>0</v>
      </c>
      <c r="S101" s="147">
        <f>Лист2!V91</f>
        <v>0</v>
      </c>
      <c r="T101" s="147">
        <f>Лист2!W91</f>
        <v>4549</v>
      </c>
      <c r="U101" s="147" t="str">
        <f t="shared" si="27"/>
        <v>4</v>
      </c>
      <c r="V101" s="147" t="str">
        <f t="shared" si="20"/>
        <v>454</v>
      </c>
      <c r="W101" s="147" t="str">
        <f t="shared" si="28"/>
        <v>54</v>
      </c>
      <c r="X101" s="147" t="str">
        <f t="shared" si="31"/>
        <v>9</v>
      </c>
      <c r="Y101" s="147" t="str">
        <f t="shared" si="22"/>
        <v>4,54:9</v>
      </c>
      <c r="Z101" s="147">
        <f>Лист2!X91</f>
        <v>0</v>
      </c>
      <c r="AA101" s="146">
        <f>Лист2!Y91</f>
        <v>0</v>
      </c>
      <c r="AB101" s="195"/>
      <c r="AC101" s="175"/>
      <c r="AD101" s="191"/>
    </row>
    <row r="102" spans="1:30" ht="30" customHeight="1" thickBot="1" x14ac:dyDescent="0.35">
      <c r="A102" s="178"/>
      <c r="B102" s="183"/>
      <c r="C102" s="138" t="str">
        <f>Лист2!G92</f>
        <v>Уланкин Ратмир</v>
      </c>
      <c r="D102" s="149">
        <f>Лист2!K92</f>
        <v>147</v>
      </c>
      <c r="E102" s="149">
        <f>Лист2!L92</f>
        <v>13</v>
      </c>
      <c r="F102" s="150">
        <f>Лист2!M92</f>
        <v>56</v>
      </c>
      <c r="G102" s="149" t="str">
        <f t="shared" si="26"/>
        <v>5</v>
      </c>
      <c r="H102" s="149" t="s">
        <v>118</v>
      </c>
      <c r="I102" s="149" t="str">
        <f t="shared" si="29"/>
        <v>6</v>
      </c>
      <c r="J102" s="149" t="str">
        <f t="shared" si="30"/>
        <v>5,6</v>
      </c>
      <c r="K102" s="150">
        <f>Лист2!N92</f>
        <v>36</v>
      </c>
      <c r="L102" s="149">
        <f>Лист2!O92</f>
        <v>31</v>
      </c>
      <c r="M102" s="149">
        <f>Лист2!P92</f>
        <v>52</v>
      </c>
      <c r="N102" s="149">
        <f>Лист2!Q92</f>
        <v>-2</v>
      </c>
      <c r="O102" s="149">
        <f>Лист2!R92</f>
        <v>5</v>
      </c>
      <c r="P102" s="149">
        <f>Лист2!S92</f>
        <v>2</v>
      </c>
      <c r="Q102" s="149">
        <f>Лист2!T92</f>
        <v>17</v>
      </c>
      <c r="R102" s="149">
        <f>Лист2!U92</f>
        <v>0</v>
      </c>
      <c r="S102" s="149">
        <f>Лист2!V92</f>
        <v>0</v>
      </c>
      <c r="T102" s="149">
        <f>Лист2!W92</f>
        <v>4387</v>
      </c>
      <c r="U102" s="149" t="str">
        <f t="shared" si="27"/>
        <v>4</v>
      </c>
      <c r="V102" s="149" t="str">
        <f t="shared" si="20"/>
        <v>438</v>
      </c>
      <c r="W102" s="149" t="str">
        <f t="shared" si="28"/>
        <v>38</v>
      </c>
      <c r="X102" s="149" t="str">
        <f t="shared" si="31"/>
        <v>7</v>
      </c>
      <c r="Y102" s="149" t="str">
        <f t="shared" si="22"/>
        <v>4,38:7</v>
      </c>
      <c r="Z102" s="149">
        <f>Лист2!X92</f>
        <v>30</v>
      </c>
      <c r="AA102" s="146">
        <f>Лист2!Y92</f>
        <v>153</v>
      </c>
      <c r="AB102" s="196"/>
      <c r="AC102" s="175"/>
      <c r="AD102" s="191"/>
    </row>
    <row r="103" spans="1:30" ht="30" customHeight="1" thickBot="1" x14ac:dyDescent="0.35">
      <c r="A103" s="178"/>
      <c r="B103" s="183"/>
      <c r="C103" s="136" t="str">
        <f>Лист2!G93</f>
        <v>Мирных Валерия</v>
      </c>
      <c r="D103" s="144">
        <f>Лист2!K93</f>
        <v>150</v>
      </c>
      <c r="E103" s="144">
        <f>Лист2!L93</f>
        <v>25</v>
      </c>
      <c r="F103" s="145">
        <f>Лист2!M93</f>
        <v>51</v>
      </c>
      <c r="G103" s="144" t="str">
        <f t="shared" si="26"/>
        <v>5</v>
      </c>
      <c r="H103" s="144" t="s">
        <v>118</v>
      </c>
      <c r="I103" s="144" t="str">
        <f t="shared" si="29"/>
        <v>1</v>
      </c>
      <c r="J103" s="144" t="str">
        <f t="shared" si="30"/>
        <v>5,1</v>
      </c>
      <c r="K103" s="145">
        <f>Лист2!N93</f>
        <v>64</v>
      </c>
      <c r="L103" s="144">
        <f>Лист2!O93</f>
        <v>32</v>
      </c>
      <c r="M103" s="144">
        <f>Лист2!P93</f>
        <v>60</v>
      </c>
      <c r="N103" s="144">
        <f>Лист2!Q93</f>
        <v>16</v>
      </c>
      <c r="O103" s="144">
        <f>Лист2!R93</f>
        <v>46</v>
      </c>
      <c r="P103" s="144">
        <f>Лист2!S93</f>
        <v>0</v>
      </c>
      <c r="Q103" s="144">
        <f>Лист2!T93</f>
        <v>0</v>
      </c>
      <c r="R103" s="144">
        <f>Лист2!U93</f>
        <v>20</v>
      </c>
      <c r="S103" s="144">
        <f>Лист2!V93</f>
        <v>40</v>
      </c>
      <c r="T103" s="144">
        <f>Лист2!W93</f>
        <v>5154</v>
      </c>
      <c r="U103" s="144" t="str">
        <f t="shared" si="27"/>
        <v>5</v>
      </c>
      <c r="V103" s="144" t="str">
        <f t="shared" si="20"/>
        <v>515</v>
      </c>
      <c r="W103" s="144" t="str">
        <f t="shared" si="28"/>
        <v>15</v>
      </c>
      <c r="X103" s="144" t="str">
        <f t="shared" si="31"/>
        <v>4</v>
      </c>
      <c r="Y103" s="144" t="str">
        <f t="shared" si="22"/>
        <v>5,15:4</v>
      </c>
      <c r="Z103" s="144">
        <f>Лист2!X93</f>
        <v>26</v>
      </c>
      <c r="AA103" s="146">
        <f>Лист2!Y93</f>
        <v>261</v>
      </c>
      <c r="AB103" s="195">
        <f>Лист2!Z93</f>
        <v>1506</v>
      </c>
      <c r="AC103" s="175"/>
      <c r="AD103" s="191"/>
    </row>
    <row r="104" spans="1:30" ht="30" customHeight="1" thickBot="1" x14ac:dyDescent="0.35">
      <c r="A104" s="178"/>
      <c r="B104" s="183"/>
      <c r="C104" s="137" t="str">
        <f>Лист2!G94</f>
        <v>Райсих Анна</v>
      </c>
      <c r="D104" s="147">
        <f>Лист2!K94</f>
        <v>0</v>
      </c>
      <c r="E104" s="147">
        <f>Лист2!L94</f>
        <v>0</v>
      </c>
      <c r="F104" s="148">
        <f>Лист2!M94</f>
        <v>0</v>
      </c>
      <c r="G104" s="147" t="str">
        <f t="shared" si="26"/>
        <v>0</v>
      </c>
      <c r="H104" s="147" t="s">
        <v>118</v>
      </c>
      <c r="I104" s="147" t="str">
        <f t="shared" si="29"/>
        <v>0</v>
      </c>
      <c r="J104" s="147" t="str">
        <f t="shared" si="30"/>
        <v>0,0</v>
      </c>
      <c r="K104" s="148">
        <f>Лист2!N94</f>
        <v>0</v>
      </c>
      <c r="L104" s="147">
        <f>Лист2!O94</f>
        <v>0</v>
      </c>
      <c r="M104" s="147">
        <f>Лист2!P94</f>
        <v>0</v>
      </c>
      <c r="N104" s="147">
        <f>Лист2!Q94</f>
        <v>0</v>
      </c>
      <c r="O104" s="147">
        <f>Лист2!R94</f>
        <v>0</v>
      </c>
      <c r="P104" s="147">
        <f>Лист2!S94</f>
        <v>0</v>
      </c>
      <c r="Q104" s="147">
        <f>Лист2!T94</f>
        <v>0</v>
      </c>
      <c r="R104" s="147">
        <f>Лист2!U94</f>
        <v>0</v>
      </c>
      <c r="S104" s="147">
        <f>Лист2!V94</f>
        <v>0</v>
      </c>
      <c r="T104" s="147">
        <f>Лист2!W94</f>
        <v>5156</v>
      </c>
      <c r="U104" s="147" t="str">
        <f t="shared" si="27"/>
        <v>5</v>
      </c>
      <c r="V104" s="147" t="str">
        <f t="shared" si="20"/>
        <v>515</v>
      </c>
      <c r="W104" s="147" t="str">
        <f t="shared" si="28"/>
        <v>15</v>
      </c>
      <c r="X104" s="147" t="str">
        <f t="shared" si="31"/>
        <v>6</v>
      </c>
      <c r="Y104" s="147" t="str">
        <f t="shared" si="22"/>
        <v>5,15:6</v>
      </c>
      <c r="Z104" s="147">
        <f>Лист2!X94</f>
        <v>26</v>
      </c>
      <c r="AA104" s="146">
        <f>Лист2!Y94</f>
        <v>0</v>
      </c>
      <c r="AB104" s="195"/>
      <c r="AC104" s="175"/>
      <c r="AD104" s="191"/>
    </row>
    <row r="105" spans="1:30" ht="30" customHeight="1" thickBot="1" x14ac:dyDescent="0.35">
      <c r="A105" s="178"/>
      <c r="B105" s="183"/>
      <c r="C105" s="137" t="str">
        <f>Лист2!G95</f>
        <v>Салмина Ульяна</v>
      </c>
      <c r="D105" s="147">
        <f>Лист2!K95</f>
        <v>151</v>
      </c>
      <c r="E105" s="147">
        <f>Лист2!L95</f>
        <v>25</v>
      </c>
      <c r="F105" s="148">
        <f>Лист2!M95</f>
        <v>55</v>
      </c>
      <c r="G105" s="147" t="str">
        <f t="shared" si="26"/>
        <v>5</v>
      </c>
      <c r="H105" s="147" t="s">
        <v>118</v>
      </c>
      <c r="I105" s="147" t="str">
        <f t="shared" si="29"/>
        <v>5</v>
      </c>
      <c r="J105" s="147" t="str">
        <f t="shared" si="30"/>
        <v>5,5</v>
      </c>
      <c r="K105" s="148">
        <f>Лист2!N95</f>
        <v>54</v>
      </c>
      <c r="L105" s="147">
        <f>Лист2!O95</f>
        <v>23</v>
      </c>
      <c r="M105" s="147">
        <f>Лист2!P95</f>
        <v>40</v>
      </c>
      <c r="N105" s="147">
        <f>Лист2!Q95</f>
        <v>-4</v>
      </c>
      <c r="O105" s="147">
        <f>Лист2!R95</f>
        <v>0</v>
      </c>
      <c r="P105" s="147">
        <f>Лист2!S95</f>
        <v>0</v>
      </c>
      <c r="Q105" s="147">
        <f>Лист2!T95</f>
        <v>0</v>
      </c>
      <c r="R105" s="147">
        <f>Лист2!U95</f>
        <v>4</v>
      </c>
      <c r="S105" s="147">
        <f>Лист2!V95</f>
        <v>8</v>
      </c>
      <c r="T105" s="147">
        <f>Лист2!W95</f>
        <v>5232</v>
      </c>
      <c r="U105" s="147" t="str">
        <f t="shared" si="27"/>
        <v>5</v>
      </c>
      <c r="V105" s="147" t="str">
        <f t="shared" si="20"/>
        <v>523</v>
      </c>
      <c r="W105" s="147" t="str">
        <f t="shared" si="28"/>
        <v>23</v>
      </c>
      <c r="X105" s="147" t="str">
        <f t="shared" si="31"/>
        <v>2</v>
      </c>
      <c r="Y105" s="147" t="str">
        <f t="shared" si="22"/>
        <v>5,23:2</v>
      </c>
      <c r="Z105" s="147">
        <f>Лист2!X95</f>
        <v>24</v>
      </c>
      <c r="AA105" s="146">
        <f>Лист2!Y95</f>
        <v>151</v>
      </c>
      <c r="AB105" s="195"/>
      <c r="AC105" s="175"/>
      <c r="AD105" s="191"/>
    </row>
    <row r="106" spans="1:30" ht="30" customHeight="1" thickBot="1" x14ac:dyDescent="0.35">
      <c r="A106" s="178"/>
      <c r="B106" s="183"/>
      <c r="C106" s="137" t="str">
        <f>Лист2!G96</f>
        <v>Теплинская Дарья</v>
      </c>
      <c r="D106" s="147">
        <f>Лист2!K96</f>
        <v>151</v>
      </c>
      <c r="E106" s="147">
        <f>Лист2!L96</f>
        <v>25</v>
      </c>
      <c r="F106" s="148">
        <f>Лист2!M96</f>
        <v>63</v>
      </c>
      <c r="G106" s="147" t="str">
        <f t="shared" si="26"/>
        <v>6</v>
      </c>
      <c r="H106" s="147" t="s">
        <v>118</v>
      </c>
      <c r="I106" s="147" t="str">
        <f t="shared" si="29"/>
        <v>3</v>
      </c>
      <c r="J106" s="147" t="str">
        <f t="shared" si="30"/>
        <v>6,3</v>
      </c>
      <c r="K106" s="148">
        <f>Лист2!N96</f>
        <v>20</v>
      </c>
      <c r="L106" s="147">
        <f>Лист2!O96</f>
        <v>28</v>
      </c>
      <c r="M106" s="147">
        <f>Лист2!P96</f>
        <v>52</v>
      </c>
      <c r="N106" s="147">
        <f>Лист2!Q96</f>
        <v>4</v>
      </c>
      <c r="O106" s="147">
        <f>Лист2!R96</f>
        <v>11</v>
      </c>
      <c r="P106" s="147">
        <f>Лист2!S96</f>
        <v>0</v>
      </c>
      <c r="Q106" s="147">
        <f>Лист2!T96</f>
        <v>0</v>
      </c>
      <c r="R106" s="147">
        <f>Лист2!U96</f>
        <v>30</v>
      </c>
      <c r="S106" s="147">
        <f>Лист2!V96</f>
        <v>59</v>
      </c>
      <c r="T106" s="147">
        <f>Лист2!W96</f>
        <v>5370</v>
      </c>
      <c r="U106" s="147" t="str">
        <f t="shared" si="27"/>
        <v>5</v>
      </c>
      <c r="V106" s="147" t="str">
        <f t="shared" si="20"/>
        <v>537</v>
      </c>
      <c r="W106" s="147" t="str">
        <f t="shared" si="28"/>
        <v>37</v>
      </c>
      <c r="X106" s="147" t="str">
        <f t="shared" si="31"/>
        <v>0</v>
      </c>
      <c r="Y106" s="147" t="str">
        <f t="shared" si="22"/>
        <v>5,37:0</v>
      </c>
      <c r="Z106" s="147">
        <f>Лист2!X96</f>
        <v>20</v>
      </c>
      <c r="AA106" s="146">
        <f>Лист2!Y96</f>
        <v>187</v>
      </c>
      <c r="AB106" s="195"/>
      <c r="AC106" s="175"/>
      <c r="AD106" s="191"/>
    </row>
    <row r="107" spans="1:30" ht="30" customHeight="1" thickBot="1" x14ac:dyDescent="0.35">
      <c r="A107" s="178"/>
      <c r="B107" s="183"/>
      <c r="C107" s="137" t="str">
        <f>Лист2!G97</f>
        <v>Токтоназарова Аяна</v>
      </c>
      <c r="D107" s="147">
        <f>Лист2!K97</f>
        <v>167</v>
      </c>
      <c r="E107" s="147">
        <f>Лист2!L97</f>
        <v>33</v>
      </c>
      <c r="F107" s="148">
        <f>Лист2!M97</f>
        <v>61</v>
      </c>
      <c r="G107" s="147" t="str">
        <f t="shared" si="26"/>
        <v>6</v>
      </c>
      <c r="H107" s="147" t="s">
        <v>118</v>
      </c>
      <c r="I107" s="147" t="str">
        <f t="shared" si="29"/>
        <v>1</v>
      </c>
      <c r="J107" s="147" t="str">
        <f t="shared" si="30"/>
        <v>6,1</v>
      </c>
      <c r="K107" s="148">
        <f>Лист2!N97</f>
        <v>27</v>
      </c>
      <c r="L107" s="147">
        <f>Лист2!O97</f>
        <v>28</v>
      </c>
      <c r="M107" s="147">
        <f>Лист2!P97</f>
        <v>52</v>
      </c>
      <c r="N107" s="147">
        <f>Лист2!Q97</f>
        <v>20</v>
      </c>
      <c r="O107" s="147">
        <f>Лист2!R97</f>
        <v>57</v>
      </c>
      <c r="P107" s="147">
        <f>Лист2!S97</f>
        <v>0</v>
      </c>
      <c r="Q107" s="147">
        <f>Лист2!T97</f>
        <v>0</v>
      </c>
      <c r="R107" s="147">
        <f>Лист2!U97</f>
        <v>33</v>
      </c>
      <c r="S107" s="147">
        <f>Лист2!V97</f>
        <v>61</v>
      </c>
      <c r="T107" s="147">
        <f>Лист2!W97</f>
        <v>5282</v>
      </c>
      <c r="U107" s="147" t="str">
        <f t="shared" si="27"/>
        <v>5</v>
      </c>
      <c r="V107" s="147" t="str">
        <f t="shared" si="20"/>
        <v>528</v>
      </c>
      <c r="W107" s="147" t="str">
        <f t="shared" si="28"/>
        <v>28</v>
      </c>
      <c r="X107" s="147" t="str">
        <f t="shared" si="31"/>
        <v>2</v>
      </c>
      <c r="Y107" s="147" t="str">
        <f t="shared" si="22"/>
        <v>5,28:2</v>
      </c>
      <c r="Z107" s="147">
        <f>Лист2!X97</f>
        <v>22</v>
      </c>
      <c r="AA107" s="146">
        <f>Лист2!Y97</f>
        <v>252</v>
      </c>
      <c r="AB107" s="195"/>
      <c r="AC107" s="175"/>
      <c r="AD107" s="191"/>
    </row>
    <row r="108" spans="1:30" ht="30" customHeight="1" thickBot="1" x14ac:dyDescent="0.35">
      <c r="A108" s="178"/>
      <c r="B108" s="183"/>
      <c r="C108" s="137" t="str">
        <f>Лист2!G98</f>
        <v>Черникова Анжелика</v>
      </c>
      <c r="D108" s="147">
        <f>Лист2!K98</f>
        <v>160</v>
      </c>
      <c r="E108" s="147">
        <f>Лист2!L98</f>
        <v>25</v>
      </c>
      <c r="F108" s="148">
        <f>Лист2!M98</f>
        <v>53</v>
      </c>
      <c r="G108" s="147" t="str">
        <f t="shared" si="26"/>
        <v>5</v>
      </c>
      <c r="H108" s="147" t="s">
        <v>118</v>
      </c>
      <c r="I108" s="147" t="str">
        <f t="shared" si="29"/>
        <v>3</v>
      </c>
      <c r="J108" s="147" t="str">
        <f t="shared" si="30"/>
        <v>5,3</v>
      </c>
      <c r="K108" s="148">
        <f>Лист2!N98</f>
        <v>53</v>
      </c>
      <c r="L108" s="147">
        <f>Лист2!O98</f>
        <v>35</v>
      </c>
      <c r="M108" s="147">
        <f>Лист2!P98</f>
        <v>62</v>
      </c>
      <c r="N108" s="147">
        <f>Лист2!Q98</f>
        <v>27</v>
      </c>
      <c r="O108" s="147">
        <f>Лист2!R98</f>
        <v>64</v>
      </c>
      <c r="P108" s="147">
        <f>Лист2!S98</f>
        <v>0</v>
      </c>
      <c r="Q108" s="147">
        <f>Лист2!T98</f>
        <v>0</v>
      </c>
      <c r="R108" s="147">
        <f>Лист2!U98</f>
        <v>40</v>
      </c>
      <c r="S108" s="147">
        <f>Лист2!V98</f>
        <v>62</v>
      </c>
      <c r="T108" s="147">
        <f>Лист2!W98</f>
        <v>5013</v>
      </c>
      <c r="U108" s="147" t="str">
        <f t="shared" si="27"/>
        <v>5</v>
      </c>
      <c r="V108" s="147" t="str">
        <f t="shared" si="20"/>
        <v>501</v>
      </c>
      <c r="W108" s="147" t="str">
        <f t="shared" si="28"/>
        <v>01</v>
      </c>
      <c r="X108" s="147" t="str">
        <f t="shared" si="31"/>
        <v>3</v>
      </c>
      <c r="Y108" s="147" t="str">
        <f t="shared" si="22"/>
        <v>5,01:3</v>
      </c>
      <c r="Z108" s="147">
        <f>Лист2!X98</f>
        <v>26</v>
      </c>
      <c r="AA108" s="146">
        <f>Лист2!Y98</f>
        <v>292</v>
      </c>
      <c r="AB108" s="195"/>
      <c r="AC108" s="175"/>
      <c r="AD108" s="191"/>
    </row>
    <row r="109" spans="1:30" ht="30" customHeight="1" thickBot="1" x14ac:dyDescent="0.35">
      <c r="A109" s="178"/>
      <c r="B109" s="183"/>
      <c r="C109" s="137" t="str">
        <f>Лист2!G99</f>
        <v>Чуприна Каролина</v>
      </c>
      <c r="D109" s="147">
        <f>Лист2!K99</f>
        <v>180</v>
      </c>
      <c r="E109" s="147">
        <f>Лист2!L99</f>
        <v>35</v>
      </c>
      <c r="F109" s="148">
        <f>Лист2!M99</f>
        <v>60</v>
      </c>
      <c r="G109" s="147" t="str">
        <f t="shared" si="26"/>
        <v>6</v>
      </c>
      <c r="H109" s="147" t="s">
        <v>118</v>
      </c>
      <c r="I109" s="147" t="str">
        <f t="shared" si="29"/>
        <v>0</v>
      </c>
      <c r="J109" s="147" t="str">
        <f t="shared" si="30"/>
        <v>6,0</v>
      </c>
      <c r="K109" s="148">
        <f>Лист2!N99</f>
        <v>22</v>
      </c>
      <c r="L109" s="147">
        <f>Лист2!O99</f>
        <v>27</v>
      </c>
      <c r="M109" s="147">
        <f>Лист2!P99</f>
        <v>44</v>
      </c>
      <c r="N109" s="147">
        <f>Лист2!Q99</f>
        <v>16</v>
      </c>
      <c r="O109" s="147">
        <f>Лист2!R99</f>
        <v>41</v>
      </c>
      <c r="P109" s="147">
        <f>Лист2!S99</f>
        <v>0</v>
      </c>
      <c r="Q109" s="147">
        <f>Лист2!T99</f>
        <v>0</v>
      </c>
      <c r="R109" s="147">
        <f>Лист2!U99</f>
        <v>0</v>
      </c>
      <c r="S109" s="147">
        <f>Лист2!V99</f>
        <v>0</v>
      </c>
      <c r="T109" s="147">
        <f>Лист2!W99</f>
        <v>6035</v>
      </c>
      <c r="U109" s="147" t="str">
        <f t="shared" si="27"/>
        <v>6</v>
      </c>
      <c r="V109" s="147" t="str">
        <f t="shared" si="20"/>
        <v>603</v>
      </c>
      <c r="W109" s="147" t="str">
        <f t="shared" si="28"/>
        <v>03</v>
      </c>
      <c r="X109" s="147" t="str">
        <f t="shared" si="31"/>
        <v>5</v>
      </c>
      <c r="Y109" s="147" t="str">
        <f t="shared" si="22"/>
        <v>6,03:5</v>
      </c>
      <c r="Z109" s="147">
        <f>Лист2!X99</f>
        <v>9</v>
      </c>
      <c r="AA109" s="146">
        <f>Лист2!Y99</f>
        <v>151</v>
      </c>
      <c r="AB109" s="195"/>
      <c r="AC109" s="175"/>
      <c r="AD109" s="191"/>
    </row>
    <row r="110" spans="1:30" ht="30" customHeight="1" thickBot="1" x14ac:dyDescent="0.35">
      <c r="A110" s="179"/>
      <c r="B110" s="184"/>
      <c r="C110" s="138" t="str">
        <f>Лист2!G100</f>
        <v>Шахова Вероника</v>
      </c>
      <c r="D110" s="149">
        <f>Лист2!K100</f>
        <v>138</v>
      </c>
      <c r="E110" s="149">
        <f>Лист2!L100</f>
        <v>19</v>
      </c>
      <c r="F110" s="150">
        <f>Лист2!M100</f>
        <v>50</v>
      </c>
      <c r="G110" s="149" t="str">
        <f t="shared" si="26"/>
        <v>5</v>
      </c>
      <c r="H110" s="149" t="s">
        <v>118</v>
      </c>
      <c r="I110" s="149" t="str">
        <f t="shared" si="29"/>
        <v>0</v>
      </c>
      <c r="J110" s="149" t="str">
        <f t="shared" si="30"/>
        <v>5,0</v>
      </c>
      <c r="K110" s="150">
        <f>Лист2!N100</f>
        <v>66</v>
      </c>
      <c r="L110" s="149">
        <f>Лист2!O100</f>
        <v>28</v>
      </c>
      <c r="M110" s="149">
        <f>Лист2!P100</f>
        <v>52</v>
      </c>
      <c r="N110" s="149">
        <f>Лист2!Q100</f>
        <v>-7</v>
      </c>
      <c r="O110" s="149">
        <f>Лист2!R100</f>
        <v>0</v>
      </c>
      <c r="P110" s="149">
        <f>Лист2!S100</f>
        <v>0</v>
      </c>
      <c r="Q110" s="149">
        <f>Лист2!T100</f>
        <v>0</v>
      </c>
      <c r="R110" s="149">
        <f>Лист2!U100</f>
        <v>18</v>
      </c>
      <c r="S110" s="149">
        <f>Лист2!V100</f>
        <v>36</v>
      </c>
      <c r="T110" s="149">
        <f>Лист2!W100</f>
        <v>4407</v>
      </c>
      <c r="U110" s="149" t="str">
        <f t="shared" si="27"/>
        <v>4</v>
      </c>
      <c r="V110" s="149" t="str">
        <f t="shared" si="20"/>
        <v>440</v>
      </c>
      <c r="W110" s="149" t="str">
        <f t="shared" si="28"/>
        <v>40</v>
      </c>
      <c r="X110" s="149" t="str">
        <f t="shared" si="31"/>
        <v>7</v>
      </c>
      <c r="Y110" s="149" t="str">
        <f t="shared" si="22"/>
        <v>4,40:7</v>
      </c>
      <c r="Z110" s="149">
        <f>Лист2!X100</f>
        <v>39</v>
      </c>
      <c r="AA110" s="146">
        <f>Лист2!Y100</f>
        <v>212</v>
      </c>
      <c r="AB110" s="196"/>
      <c r="AC110" s="176"/>
      <c r="AD110" s="192"/>
    </row>
    <row r="111" spans="1:30" ht="18.75" x14ac:dyDescent="0.3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</row>
    <row r="112" spans="1:30" ht="18.75" x14ac:dyDescent="0.3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</row>
    <row r="113" spans="1:30" ht="18.75" x14ac:dyDescent="0.3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</row>
    <row r="114" spans="1:30" s="3" customFormat="1" ht="17.45" customHeight="1" x14ac:dyDescent="0.3">
      <c r="A114" s="193" t="s">
        <v>129</v>
      </c>
      <c r="B114" s="193"/>
      <c r="C114" s="193"/>
      <c r="D114" s="193"/>
      <c r="E114" s="193"/>
      <c r="F114" s="193"/>
      <c r="G114" s="193"/>
      <c r="H114" s="193"/>
      <c r="I114" s="193"/>
      <c r="J114" s="193"/>
      <c r="K114" s="193"/>
      <c r="L114" s="193"/>
      <c r="M114" s="193"/>
      <c r="N114" s="193"/>
      <c r="O114" s="193"/>
      <c r="P114" s="193"/>
      <c r="Q114" s="193"/>
      <c r="R114" s="193"/>
      <c r="S114" s="193"/>
      <c r="T114" s="193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</row>
    <row r="115" spans="1:30" s="3" customFormat="1" ht="13.15" customHeight="1" x14ac:dyDescent="0.3">
      <c r="A115" s="35"/>
      <c r="B115" s="34"/>
      <c r="C115" s="34"/>
      <c r="D115" s="37"/>
      <c r="E115" s="37"/>
      <c r="F115" s="37"/>
      <c r="G115" s="37"/>
      <c r="H115" s="38"/>
      <c r="I115" s="38"/>
      <c r="J115" s="38"/>
      <c r="K115" s="38"/>
      <c r="L115" s="34"/>
      <c r="M115" s="34"/>
      <c r="N115" s="34"/>
      <c r="O115" s="34"/>
      <c r="P115" s="34"/>
      <c r="Q115" s="34"/>
      <c r="R115" s="34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</row>
    <row r="116" spans="1:30" s="3" customFormat="1" ht="17.45" customHeight="1" x14ac:dyDescent="0.3">
      <c r="A116" s="193" t="s">
        <v>374</v>
      </c>
      <c r="B116" s="193"/>
      <c r="C116" s="193"/>
      <c r="D116" s="193"/>
      <c r="E116" s="193"/>
      <c r="F116" s="193"/>
      <c r="G116" s="193"/>
      <c r="H116" s="193"/>
      <c r="I116" s="193"/>
      <c r="J116" s="193"/>
      <c r="K116" s="193"/>
      <c r="L116" s="193"/>
      <c r="M116" s="193"/>
      <c r="N116" s="193"/>
      <c r="O116" s="193"/>
      <c r="P116" s="193"/>
      <c r="Q116" s="193"/>
      <c r="R116" s="193"/>
      <c r="S116" s="193"/>
      <c r="T116" s="193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</row>
  </sheetData>
  <mergeCells count="63">
    <mergeCell ref="A95:A110"/>
    <mergeCell ref="B95:B110"/>
    <mergeCell ref="AB95:AB102"/>
    <mergeCell ref="AC95:AC110"/>
    <mergeCell ref="AD95:AD110"/>
    <mergeCell ref="AB103:AB110"/>
    <mergeCell ref="A79:A94"/>
    <mergeCell ref="B79:B94"/>
    <mergeCell ref="AB79:AB86"/>
    <mergeCell ref="AC79:AC94"/>
    <mergeCell ref="AD79:AD94"/>
    <mergeCell ref="AB87:AB94"/>
    <mergeCell ref="A63:A78"/>
    <mergeCell ref="B63:B78"/>
    <mergeCell ref="AB63:AB70"/>
    <mergeCell ref="AC63:AC78"/>
    <mergeCell ref="AD63:AD78"/>
    <mergeCell ref="AB71:AB78"/>
    <mergeCell ref="A47:A62"/>
    <mergeCell ref="B47:B62"/>
    <mergeCell ref="AB47:AB54"/>
    <mergeCell ref="AC47:AC62"/>
    <mergeCell ref="AD47:AD62"/>
    <mergeCell ref="AB55:AB62"/>
    <mergeCell ref="B31:B46"/>
    <mergeCell ref="AB31:AB38"/>
    <mergeCell ref="AC31:AC46"/>
    <mergeCell ref="AD31:AD46"/>
    <mergeCell ref="AB39:AB46"/>
    <mergeCell ref="A11:E11"/>
    <mergeCell ref="AC11:AD11"/>
    <mergeCell ref="A1:AD1"/>
    <mergeCell ref="A2:AD2"/>
    <mergeCell ref="A8:AD8"/>
    <mergeCell ref="A10:AD10"/>
    <mergeCell ref="A4:AD4"/>
    <mergeCell ref="A5:AD5"/>
    <mergeCell ref="A6:AD6"/>
    <mergeCell ref="A9:AD9"/>
    <mergeCell ref="AD15:AD30"/>
    <mergeCell ref="A114:T114"/>
    <mergeCell ref="A116:T116"/>
    <mergeCell ref="A12:A14"/>
    <mergeCell ref="B12:B14"/>
    <mergeCell ref="C12:C14"/>
    <mergeCell ref="D12:AD12"/>
    <mergeCell ref="D13:E13"/>
    <mergeCell ref="F13:K13"/>
    <mergeCell ref="L13:M13"/>
    <mergeCell ref="AA13:AA14"/>
    <mergeCell ref="AD13:AD14"/>
    <mergeCell ref="AB23:AB30"/>
    <mergeCell ref="AB15:AB22"/>
    <mergeCell ref="AC13:AC14"/>
    <mergeCell ref="A31:A46"/>
    <mergeCell ref="AC15:AC30"/>
    <mergeCell ref="A15:A30"/>
    <mergeCell ref="N13:O13"/>
    <mergeCell ref="P13:Q13"/>
    <mergeCell ref="B15:B30"/>
    <mergeCell ref="AB13:AB14"/>
    <mergeCell ref="R13:S13"/>
    <mergeCell ref="T13:Z13"/>
  </mergeCells>
  <pageMargins left="0.70866141732283472" right="0.70866141732283472" top="0.74803149606299213" bottom="0.74803149606299213" header="0.31496062992125984" footer="0.31496062992125984"/>
  <pageSetup paperSize="9" scale="1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06"/>
  <sheetViews>
    <sheetView tabSelected="1" zoomScale="70" zoomScaleNormal="70" zoomScaleSheetLayoutView="80" workbookViewId="0">
      <selection activeCell="AB15" sqref="AB15"/>
    </sheetView>
  </sheetViews>
  <sheetFormatPr defaultColWidth="9.140625" defaultRowHeight="15" x14ac:dyDescent="0.2"/>
  <cols>
    <col min="1" max="1" width="6.42578125" style="3" customWidth="1"/>
    <col min="2" max="2" width="19.7109375" style="3" customWidth="1"/>
    <col min="3" max="3" width="12.42578125" style="3" customWidth="1"/>
    <col min="4" max="6" width="8.5703125" style="3" customWidth="1"/>
    <col min="7" max="7" width="15.5703125" style="3" customWidth="1"/>
    <col min="8" max="13" width="15.5703125" style="3" hidden="1" customWidth="1"/>
    <col min="14" max="17" width="8.5703125" style="3" customWidth="1"/>
    <col min="18" max="24" width="8.5703125" style="4" customWidth="1"/>
    <col min="25" max="25" width="17.85546875" style="3" customWidth="1"/>
    <col min="26" max="26" width="10.7109375" style="3" customWidth="1"/>
    <col min="27" max="16384" width="9.140625" style="3"/>
  </cols>
  <sheetData>
    <row r="1" spans="1:27" ht="18" x14ac:dyDescent="0.2">
      <c r="A1" s="212" t="s">
        <v>140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</row>
    <row r="2" spans="1:27" ht="18" x14ac:dyDescent="0.2">
      <c r="A2" s="201" t="s">
        <v>141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46"/>
    </row>
    <row r="3" spans="1:27" ht="21" customHeight="1" x14ac:dyDescent="0.2">
      <c r="A3" s="201" t="s">
        <v>142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46"/>
    </row>
    <row r="4" spans="1:27" ht="18" x14ac:dyDescent="0.2">
      <c r="A4" s="201" t="s">
        <v>145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46"/>
    </row>
    <row r="5" spans="1:27" ht="16.899999999999999" customHeight="1" x14ac:dyDescent="0.2">
      <c r="A5" s="201" t="s">
        <v>143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</row>
    <row r="6" spans="1:27" ht="29.45" customHeight="1" x14ac:dyDescent="0.2">
      <c r="A6" s="212" t="s">
        <v>144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</row>
    <row r="7" spans="1:27" ht="21.6" customHeight="1" x14ac:dyDescent="0.2">
      <c r="A7" s="212" t="s">
        <v>139</v>
      </c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</row>
    <row r="8" spans="1:27" ht="20.100000000000001" customHeight="1" x14ac:dyDescent="0.2">
      <c r="A8" s="213" t="s">
        <v>123</v>
      </c>
      <c r="B8" s="213"/>
      <c r="C8" s="213"/>
      <c r="D8" s="213"/>
      <c r="E8" s="213"/>
      <c r="F8" s="24"/>
      <c r="G8" s="46"/>
      <c r="H8" s="151"/>
      <c r="I8" s="151"/>
      <c r="J8" s="151"/>
      <c r="K8" s="151"/>
      <c r="L8" s="151"/>
      <c r="M8" s="151"/>
      <c r="N8" s="24"/>
      <c r="O8" s="27"/>
      <c r="P8" s="24"/>
      <c r="Q8" s="46"/>
      <c r="R8" s="24"/>
      <c r="S8" s="27"/>
      <c r="T8" s="24"/>
      <c r="U8" s="46"/>
      <c r="V8" s="24"/>
      <c r="W8" s="213" t="s">
        <v>138</v>
      </c>
      <c r="X8" s="213"/>
      <c r="Y8" s="213"/>
      <c r="Z8" s="213"/>
    </row>
    <row r="9" spans="1:27" ht="24" customHeight="1" x14ac:dyDescent="0.2">
      <c r="A9" s="205" t="s">
        <v>14</v>
      </c>
      <c r="B9" s="205" t="s">
        <v>7</v>
      </c>
      <c r="C9" s="214" t="s">
        <v>124</v>
      </c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6"/>
      <c r="Y9" s="202" t="s">
        <v>13</v>
      </c>
      <c r="Z9" s="202" t="s">
        <v>12</v>
      </c>
    </row>
    <row r="10" spans="1:27" ht="64.150000000000006" customHeight="1" x14ac:dyDescent="0.2">
      <c r="A10" s="205"/>
      <c r="B10" s="205"/>
      <c r="C10" s="206" t="s">
        <v>125</v>
      </c>
      <c r="D10" s="207"/>
      <c r="E10" s="207"/>
      <c r="F10" s="208"/>
      <c r="G10" s="206" t="s">
        <v>128</v>
      </c>
      <c r="H10" s="207"/>
      <c r="I10" s="207"/>
      <c r="J10" s="207"/>
      <c r="K10" s="207"/>
      <c r="L10" s="207"/>
      <c r="M10" s="207"/>
      <c r="N10" s="207"/>
      <c r="O10" s="207"/>
      <c r="P10" s="208"/>
      <c r="Q10" s="206" t="s">
        <v>127</v>
      </c>
      <c r="R10" s="207"/>
      <c r="S10" s="207"/>
      <c r="T10" s="208"/>
      <c r="U10" s="209" t="s">
        <v>126</v>
      </c>
      <c r="V10" s="210"/>
      <c r="W10" s="210"/>
      <c r="X10" s="211"/>
      <c r="Y10" s="203"/>
      <c r="Z10" s="203"/>
    </row>
    <row r="11" spans="1:27" ht="15.75" customHeight="1" x14ac:dyDescent="0.2">
      <c r="A11" s="205"/>
      <c r="B11" s="205"/>
      <c r="C11" s="47" t="s">
        <v>137</v>
      </c>
      <c r="D11" s="22" t="s">
        <v>11</v>
      </c>
      <c r="E11" s="28" t="s">
        <v>119</v>
      </c>
      <c r="F11" s="22" t="s">
        <v>10</v>
      </c>
      <c r="G11" s="47" t="s">
        <v>137</v>
      </c>
      <c r="H11" s="152"/>
      <c r="I11" s="152"/>
      <c r="J11" s="152"/>
      <c r="K11" s="152"/>
      <c r="L11" s="152"/>
      <c r="M11" s="152"/>
      <c r="N11" s="22" t="s">
        <v>11</v>
      </c>
      <c r="O11" s="28" t="s">
        <v>119</v>
      </c>
      <c r="P11" s="22" t="s">
        <v>10</v>
      </c>
      <c r="Q11" s="47" t="s">
        <v>137</v>
      </c>
      <c r="R11" s="22" t="s">
        <v>11</v>
      </c>
      <c r="S11" s="28" t="s">
        <v>119</v>
      </c>
      <c r="T11" s="22" t="s">
        <v>10</v>
      </c>
      <c r="U11" s="47" t="s">
        <v>137</v>
      </c>
      <c r="V11" s="22" t="s">
        <v>11</v>
      </c>
      <c r="W11" s="28" t="s">
        <v>119</v>
      </c>
      <c r="X11" s="22" t="s">
        <v>10</v>
      </c>
      <c r="Y11" s="204"/>
      <c r="Z11" s="204"/>
    </row>
    <row r="12" spans="1:27" s="10" customFormat="1" ht="16.5" customHeight="1" x14ac:dyDescent="0.25">
      <c r="A12" s="12">
        <v>1</v>
      </c>
      <c r="B12" s="32" t="s">
        <v>131</v>
      </c>
      <c r="C12" s="32">
        <f>см!AC15</f>
        <v>1846</v>
      </c>
      <c r="D12" s="23">
        <f>_xlfn.RANK.EQ(C12,$C$12:$C$17)</f>
        <v>5</v>
      </c>
      <c r="E12" s="29">
        <v>2</v>
      </c>
      <c r="F12" s="29">
        <f>D12*E12</f>
        <v>10</v>
      </c>
      <c r="G12" s="29" t="s">
        <v>390</v>
      </c>
      <c r="H12" s="29" t="str">
        <f>LEFT(G12,2)</f>
        <v>16</v>
      </c>
      <c r="I12" s="29" t="str">
        <f>LEFT(G12,5)</f>
        <v>16,05</v>
      </c>
      <c r="J12" s="29" t="str">
        <f>RIGHT(I12,2)</f>
        <v>05</v>
      </c>
      <c r="K12" s="29" t="str">
        <f>RIGHT(G12,3)</f>
        <v>571</v>
      </c>
      <c r="L12" s="29" t="str">
        <f>CONCATENATE(H12,J12,K12)</f>
        <v>1605571</v>
      </c>
      <c r="M12" s="29">
        <f>IF(G12="","",VALUE(L12))</f>
        <v>1605571</v>
      </c>
      <c r="N12" s="29">
        <f t="shared" ref="N12:N17" si="0">IFERROR(_xlfn.RANK.EQ(M12,$M$12:$M$17,1),"")</f>
        <v>6</v>
      </c>
      <c r="O12" s="29">
        <v>1</v>
      </c>
      <c r="P12" s="29">
        <f t="shared" ref="P12:P17" si="1">IFERROR(N12*O12,"")</f>
        <v>6</v>
      </c>
      <c r="Q12" s="29">
        <v>42</v>
      </c>
      <c r="R12" s="23">
        <f>IFERROR(_xlfn.RANK.EQ(Q12,$Q$12:$Q$17),"")</f>
        <v>6</v>
      </c>
      <c r="S12" s="29">
        <v>1</v>
      </c>
      <c r="T12" s="29">
        <f t="shared" ref="T12:T16" si="2">IFERROR(R12*S12,"")</f>
        <v>6</v>
      </c>
      <c r="U12" s="29">
        <v>15</v>
      </c>
      <c r="V12" s="23">
        <v>3</v>
      </c>
      <c r="W12" s="29">
        <v>1</v>
      </c>
      <c r="X12" s="29">
        <f>V12*W12</f>
        <v>3</v>
      </c>
      <c r="Y12" s="9">
        <f>SUM(F12,P12,T12,X12)</f>
        <v>25</v>
      </c>
      <c r="Z12" s="8">
        <v>5</v>
      </c>
    </row>
    <row r="13" spans="1:27" s="10" customFormat="1" ht="16.5" customHeight="1" x14ac:dyDescent="0.25">
      <c r="A13" s="11">
        <v>2</v>
      </c>
      <c r="B13" s="32" t="s">
        <v>136</v>
      </c>
      <c r="C13" s="32">
        <f>см!AC31</f>
        <v>3133</v>
      </c>
      <c r="D13" s="29">
        <f t="shared" ref="D13:D21" si="3">_xlfn.RANK.EQ(C13,$C$12:$C$17)</f>
        <v>1</v>
      </c>
      <c r="E13" s="29">
        <v>2</v>
      </c>
      <c r="F13" s="29">
        <f t="shared" ref="F13:F17" si="4">D13*E13</f>
        <v>2</v>
      </c>
      <c r="G13" s="29" t="s">
        <v>392</v>
      </c>
      <c r="H13" s="29" t="str">
        <f t="shared" ref="H13:H17" si="5">LEFT(G13,2)</f>
        <v>13</v>
      </c>
      <c r="I13" s="29" t="str">
        <f t="shared" ref="I13:I21" si="6">LEFT(G13,5)</f>
        <v>13,07</v>
      </c>
      <c r="J13" s="29" t="str">
        <f t="shared" ref="J13:J17" si="7">RIGHT(I13,2)</f>
        <v>07</v>
      </c>
      <c r="K13" s="29" t="str">
        <f t="shared" ref="K13:K21" si="8">RIGHT(G13,3)</f>
        <v>021</v>
      </c>
      <c r="L13" s="29" t="str">
        <f t="shared" ref="L13:L21" si="9">CONCATENATE(H13,J13,K13)</f>
        <v>1307021</v>
      </c>
      <c r="M13" s="29">
        <f t="shared" ref="M13:M21" si="10">IF(G13="","",VALUE(L13))</f>
        <v>1307021</v>
      </c>
      <c r="N13" s="29">
        <f t="shared" si="0"/>
        <v>1</v>
      </c>
      <c r="O13" s="29">
        <v>1</v>
      </c>
      <c r="P13" s="29">
        <f t="shared" si="1"/>
        <v>1</v>
      </c>
      <c r="Q13" s="29">
        <v>61</v>
      </c>
      <c r="R13" s="29">
        <f t="shared" ref="R13:R17" si="11">IFERROR(_xlfn.RANK.EQ(Q13,$Q$12:$Q$17),"")</f>
        <v>2</v>
      </c>
      <c r="S13" s="29">
        <v>1</v>
      </c>
      <c r="T13" s="29">
        <f t="shared" si="2"/>
        <v>2</v>
      </c>
      <c r="U13" s="29">
        <v>18</v>
      </c>
      <c r="V13" s="29">
        <v>5</v>
      </c>
      <c r="W13" s="29">
        <v>1</v>
      </c>
      <c r="X13" s="29">
        <f t="shared" ref="X13:X21" si="12">V13*W13</f>
        <v>5</v>
      </c>
      <c r="Y13" s="9">
        <f t="shared" ref="Y13:Y21" si="13">SUM(F13,P13,T13,X13)</f>
        <v>10</v>
      </c>
      <c r="Z13" s="8">
        <v>1</v>
      </c>
    </row>
    <row r="14" spans="1:27" s="10" customFormat="1" ht="16.5" customHeight="1" x14ac:dyDescent="0.25">
      <c r="A14" s="12">
        <v>3</v>
      </c>
      <c r="B14" s="32" t="s">
        <v>132</v>
      </c>
      <c r="C14" s="32">
        <f>см!AC47</f>
        <v>2601</v>
      </c>
      <c r="D14" s="29">
        <f t="shared" si="3"/>
        <v>2</v>
      </c>
      <c r="E14" s="29">
        <v>2</v>
      </c>
      <c r="F14" s="29">
        <f t="shared" si="4"/>
        <v>4</v>
      </c>
      <c r="G14" s="29" t="s">
        <v>396</v>
      </c>
      <c r="H14" s="29" t="str">
        <f t="shared" si="5"/>
        <v>13</v>
      </c>
      <c r="I14" s="29" t="str">
        <f t="shared" si="6"/>
        <v>13,29</v>
      </c>
      <c r="J14" s="29" t="str">
        <f t="shared" si="7"/>
        <v>29</v>
      </c>
      <c r="K14" s="29" t="str">
        <f t="shared" si="8"/>
        <v>415</v>
      </c>
      <c r="L14" s="29" t="str">
        <f t="shared" si="9"/>
        <v>1329415</v>
      </c>
      <c r="M14" s="29">
        <f t="shared" si="10"/>
        <v>1329415</v>
      </c>
      <c r="N14" s="29">
        <f t="shared" si="0"/>
        <v>2</v>
      </c>
      <c r="O14" s="29">
        <v>1</v>
      </c>
      <c r="P14" s="29">
        <f t="shared" si="1"/>
        <v>2</v>
      </c>
      <c r="Q14" s="29">
        <v>64</v>
      </c>
      <c r="R14" s="29">
        <f t="shared" si="11"/>
        <v>1</v>
      </c>
      <c r="S14" s="29">
        <v>1</v>
      </c>
      <c r="T14" s="29">
        <f>IFERROR(R14*S14,"")</f>
        <v>1</v>
      </c>
      <c r="U14" s="29">
        <v>17</v>
      </c>
      <c r="V14" s="29">
        <v>4</v>
      </c>
      <c r="W14" s="29">
        <v>1</v>
      </c>
      <c r="X14" s="29">
        <f t="shared" si="12"/>
        <v>4</v>
      </c>
      <c r="Y14" s="9">
        <f t="shared" si="13"/>
        <v>11</v>
      </c>
      <c r="Z14" s="8">
        <v>2</v>
      </c>
    </row>
    <row r="15" spans="1:27" s="10" customFormat="1" ht="16.5" customHeight="1" x14ac:dyDescent="0.25">
      <c r="A15" s="11">
        <v>4</v>
      </c>
      <c r="B15" s="32" t="s">
        <v>133</v>
      </c>
      <c r="C15" s="32">
        <f>см!AC63</f>
        <v>1657</v>
      </c>
      <c r="D15" s="29">
        <f t="shared" si="3"/>
        <v>6</v>
      </c>
      <c r="E15" s="29">
        <v>2</v>
      </c>
      <c r="F15" s="29">
        <f t="shared" si="4"/>
        <v>12</v>
      </c>
      <c r="G15" s="29" t="s">
        <v>495</v>
      </c>
      <c r="H15" s="29" t="str">
        <f t="shared" si="5"/>
        <v>14</v>
      </c>
      <c r="I15" s="29" t="str">
        <f t="shared" si="6"/>
        <v>14,36</v>
      </c>
      <c r="J15" s="29" t="str">
        <f t="shared" si="7"/>
        <v>36</v>
      </c>
      <c r="K15" s="29" t="str">
        <f t="shared" si="8"/>
        <v>825</v>
      </c>
      <c r="L15" s="29" t="str">
        <f t="shared" si="9"/>
        <v>1436825</v>
      </c>
      <c r="M15" s="29">
        <f t="shared" si="10"/>
        <v>1436825</v>
      </c>
      <c r="N15" s="29">
        <f>IFERROR(_xlfn.RANK.EQ(M15,$M$12:$M$17,1),"")</f>
        <v>5</v>
      </c>
      <c r="O15" s="29">
        <v>1</v>
      </c>
      <c r="P15" s="29">
        <f>IFERROR(N15*O15,"")</f>
        <v>5</v>
      </c>
      <c r="Q15" s="29">
        <v>55</v>
      </c>
      <c r="R15" s="29">
        <f t="shared" si="11"/>
        <v>4</v>
      </c>
      <c r="S15" s="29">
        <v>1</v>
      </c>
      <c r="T15" s="29">
        <f t="shared" si="2"/>
        <v>4</v>
      </c>
      <c r="U15" s="29">
        <v>30</v>
      </c>
      <c r="V15" s="29">
        <v>6</v>
      </c>
      <c r="W15" s="29">
        <v>1</v>
      </c>
      <c r="X15" s="29">
        <f t="shared" si="12"/>
        <v>6</v>
      </c>
      <c r="Y15" s="9">
        <f t="shared" si="13"/>
        <v>27</v>
      </c>
      <c r="Z15" s="8">
        <v>6</v>
      </c>
    </row>
    <row r="16" spans="1:27" s="10" customFormat="1" ht="16.5" customHeight="1" x14ac:dyDescent="0.25">
      <c r="A16" s="12">
        <v>5</v>
      </c>
      <c r="B16" s="32" t="s">
        <v>134</v>
      </c>
      <c r="C16" s="32">
        <f>см!AC79</f>
        <v>1967</v>
      </c>
      <c r="D16" s="29">
        <f t="shared" si="3"/>
        <v>4</v>
      </c>
      <c r="E16" s="29">
        <v>2</v>
      </c>
      <c r="F16" s="29">
        <f t="shared" si="4"/>
        <v>8</v>
      </c>
      <c r="G16" s="29" t="s">
        <v>496</v>
      </c>
      <c r="H16" s="29" t="str">
        <f t="shared" si="5"/>
        <v>13</v>
      </c>
      <c r="I16" s="29" t="str">
        <f t="shared" si="6"/>
        <v>13,58</v>
      </c>
      <c r="J16" s="29" t="str">
        <f t="shared" si="7"/>
        <v>58</v>
      </c>
      <c r="K16" s="29" t="str">
        <f t="shared" si="8"/>
        <v>541</v>
      </c>
      <c r="L16" s="29" t="str">
        <f t="shared" si="9"/>
        <v>1358541</v>
      </c>
      <c r="M16" s="29">
        <f t="shared" si="10"/>
        <v>1358541</v>
      </c>
      <c r="N16" s="29">
        <f t="shared" si="0"/>
        <v>4</v>
      </c>
      <c r="O16" s="29">
        <v>1</v>
      </c>
      <c r="P16" s="29">
        <f t="shared" si="1"/>
        <v>4</v>
      </c>
      <c r="Q16" s="29">
        <v>54</v>
      </c>
      <c r="R16" s="29">
        <f t="shared" si="11"/>
        <v>5</v>
      </c>
      <c r="S16" s="29">
        <v>1</v>
      </c>
      <c r="T16" s="29">
        <f t="shared" si="2"/>
        <v>5</v>
      </c>
      <c r="U16" s="29">
        <v>5</v>
      </c>
      <c r="V16" s="29">
        <v>1</v>
      </c>
      <c r="W16" s="29">
        <v>1</v>
      </c>
      <c r="X16" s="29">
        <f t="shared" si="12"/>
        <v>1</v>
      </c>
      <c r="Y16" s="9">
        <f t="shared" si="13"/>
        <v>18</v>
      </c>
      <c r="Z16" s="8">
        <v>4</v>
      </c>
    </row>
    <row r="17" spans="1:26" s="10" customFormat="1" ht="18" customHeight="1" x14ac:dyDescent="0.25">
      <c r="A17" s="11">
        <v>6</v>
      </c>
      <c r="B17" s="32" t="s">
        <v>135</v>
      </c>
      <c r="C17" s="32">
        <f>см!AC95</f>
        <v>2289</v>
      </c>
      <c r="D17" s="29">
        <f t="shared" si="3"/>
        <v>3</v>
      </c>
      <c r="E17" s="29">
        <v>2</v>
      </c>
      <c r="F17" s="29">
        <f t="shared" si="4"/>
        <v>6</v>
      </c>
      <c r="G17" s="29" t="s">
        <v>498</v>
      </c>
      <c r="H17" s="29" t="str">
        <f t="shared" si="5"/>
        <v>13</v>
      </c>
      <c r="I17" s="29" t="str">
        <f t="shared" si="6"/>
        <v>13,31</v>
      </c>
      <c r="J17" s="29" t="str">
        <f t="shared" si="7"/>
        <v>31</v>
      </c>
      <c r="K17" s="29" t="str">
        <f t="shared" si="8"/>
        <v>118</v>
      </c>
      <c r="L17" s="29" t="str">
        <f t="shared" si="9"/>
        <v>1331118</v>
      </c>
      <c r="M17" s="29">
        <f t="shared" si="10"/>
        <v>1331118</v>
      </c>
      <c r="N17" s="29">
        <f t="shared" si="0"/>
        <v>3</v>
      </c>
      <c r="O17" s="29">
        <v>1</v>
      </c>
      <c r="P17" s="29">
        <f t="shared" si="1"/>
        <v>3</v>
      </c>
      <c r="Q17" s="29">
        <v>57</v>
      </c>
      <c r="R17" s="29">
        <f t="shared" si="11"/>
        <v>3</v>
      </c>
      <c r="S17" s="29">
        <v>1</v>
      </c>
      <c r="T17" s="29">
        <f>IFERROR(R17*S17,"")</f>
        <v>3</v>
      </c>
      <c r="U17" s="29">
        <v>8</v>
      </c>
      <c r="V17" s="23">
        <v>2</v>
      </c>
      <c r="W17" s="29">
        <v>1</v>
      </c>
      <c r="X17" s="29">
        <f t="shared" si="12"/>
        <v>2</v>
      </c>
      <c r="Y17" s="9">
        <f t="shared" si="13"/>
        <v>14</v>
      </c>
      <c r="Z17" s="8">
        <v>3</v>
      </c>
    </row>
    <row r="18" spans="1:26" s="10" customFormat="1" ht="17.25" hidden="1" customHeight="1" x14ac:dyDescent="0.25">
      <c r="A18" s="11">
        <v>2</v>
      </c>
      <c r="B18" s="32" t="s">
        <v>132</v>
      </c>
      <c r="C18" s="32"/>
      <c r="D18" s="29" t="e">
        <f t="shared" si="3"/>
        <v>#N/A</v>
      </c>
      <c r="E18" s="29"/>
      <c r="F18" s="23" t="e">
        <f>IF(D18="","",VLOOKUP(D18,[3]Лист1!$A$1:$B$20,2))</f>
        <v>#N/A</v>
      </c>
      <c r="G18" s="29"/>
      <c r="H18" s="29"/>
      <c r="I18" s="29" t="str">
        <f t="shared" si="6"/>
        <v/>
      </c>
      <c r="J18" s="29"/>
      <c r="K18" s="29" t="str">
        <f t="shared" si="8"/>
        <v/>
      </c>
      <c r="L18" s="29" t="str">
        <f t="shared" si="9"/>
        <v/>
      </c>
      <c r="M18" s="29" t="str">
        <f t="shared" si="10"/>
        <v/>
      </c>
      <c r="N18" s="29" t="e">
        <f t="shared" ref="N18:N21" si="14">_xlfn.RANK.EQ(M18,$M$12:$M$17,1)</f>
        <v>#VALUE!</v>
      </c>
      <c r="O18" s="29"/>
      <c r="P18" s="29" t="e">
        <f t="shared" ref="P18:P21" si="15">N18*O18</f>
        <v>#VALUE!</v>
      </c>
      <c r="Q18" s="29"/>
      <c r="R18" s="23">
        <v>1</v>
      </c>
      <c r="S18" s="29"/>
      <c r="T18" s="23">
        <f>IF(R18="","",VLOOKUP(R18,[3]Лист1!$A$1:$B$20,2))</f>
        <v>100</v>
      </c>
      <c r="U18" s="29"/>
      <c r="V18" s="23">
        <v>1</v>
      </c>
      <c r="W18" s="29"/>
      <c r="X18" s="29">
        <f t="shared" si="12"/>
        <v>0</v>
      </c>
      <c r="Y18" s="9" t="e">
        <f t="shared" si="13"/>
        <v>#N/A</v>
      </c>
      <c r="Z18" s="8" t="e">
        <f>_xlfn.RANK.EQ(Y18,$Y$12:$Y$21,0)</f>
        <v>#N/A</v>
      </c>
    </row>
    <row r="19" spans="1:26" s="10" customFormat="1" ht="17.25" hidden="1" customHeight="1" x14ac:dyDescent="0.25">
      <c r="A19" s="11">
        <v>4</v>
      </c>
      <c r="B19" s="32" t="s">
        <v>133</v>
      </c>
      <c r="C19" s="32"/>
      <c r="D19" s="29" t="e">
        <f t="shared" si="3"/>
        <v>#N/A</v>
      </c>
      <c r="E19" s="29"/>
      <c r="F19" s="23" t="e">
        <f>IF(D19="","",VLOOKUP(D19,[3]Лист1!$A$1:$B$20,2))</f>
        <v>#N/A</v>
      </c>
      <c r="G19" s="29"/>
      <c r="H19" s="29"/>
      <c r="I19" s="29" t="str">
        <f t="shared" si="6"/>
        <v/>
      </c>
      <c r="J19" s="29"/>
      <c r="K19" s="29" t="str">
        <f t="shared" si="8"/>
        <v/>
      </c>
      <c r="L19" s="29" t="str">
        <f t="shared" si="9"/>
        <v/>
      </c>
      <c r="M19" s="29" t="str">
        <f t="shared" si="10"/>
        <v/>
      </c>
      <c r="N19" s="29" t="e">
        <f t="shared" si="14"/>
        <v>#VALUE!</v>
      </c>
      <c r="O19" s="29"/>
      <c r="P19" s="29" t="e">
        <f t="shared" si="15"/>
        <v>#VALUE!</v>
      </c>
      <c r="Q19" s="29"/>
      <c r="R19" s="23">
        <v>2</v>
      </c>
      <c r="S19" s="29"/>
      <c r="T19" s="23">
        <f>IF(R19="","",VLOOKUP(R19,[3]Лист1!$A$1:$B$20,2))</f>
        <v>93</v>
      </c>
      <c r="U19" s="29"/>
      <c r="V19" s="23">
        <v>2</v>
      </c>
      <c r="W19" s="29"/>
      <c r="X19" s="29">
        <f t="shared" si="12"/>
        <v>0</v>
      </c>
      <c r="Y19" s="9" t="e">
        <f t="shared" si="13"/>
        <v>#N/A</v>
      </c>
      <c r="Z19" s="8" t="e">
        <f>_xlfn.RANK.EQ(Y19,$Y$12:$Y$21,0)</f>
        <v>#N/A</v>
      </c>
    </row>
    <row r="20" spans="1:26" s="10" customFormat="1" ht="17.25" hidden="1" customHeight="1" x14ac:dyDescent="0.25">
      <c r="A20" s="11">
        <v>5</v>
      </c>
      <c r="B20" s="32" t="s">
        <v>132</v>
      </c>
      <c r="C20" s="32"/>
      <c r="D20" s="29" t="e">
        <f t="shared" si="3"/>
        <v>#N/A</v>
      </c>
      <c r="E20" s="29"/>
      <c r="F20" s="23" t="e">
        <f>IF(D20="","",VLOOKUP(D20,[3]Лист1!$A$1:$B$20,2))</f>
        <v>#N/A</v>
      </c>
      <c r="G20" s="29"/>
      <c r="H20" s="29"/>
      <c r="I20" s="29" t="str">
        <f t="shared" si="6"/>
        <v/>
      </c>
      <c r="J20" s="29"/>
      <c r="K20" s="29" t="str">
        <f t="shared" si="8"/>
        <v/>
      </c>
      <c r="L20" s="29" t="str">
        <f t="shared" si="9"/>
        <v/>
      </c>
      <c r="M20" s="29" t="str">
        <f t="shared" si="10"/>
        <v/>
      </c>
      <c r="N20" s="29" t="e">
        <f t="shared" si="14"/>
        <v>#VALUE!</v>
      </c>
      <c r="O20" s="29"/>
      <c r="P20" s="29" t="e">
        <f t="shared" si="15"/>
        <v>#VALUE!</v>
      </c>
      <c r="Q20" s="29"/>
      <c r="R20" s="23"/>
      <c r="S20" s="29"/>
      <c r="T20" s="23" t="str">
        <f>IF(R20="","",VLOOKUP(R20,[3]Лист1!$A$1:$B$20,2))</f>
        <v/>
      </c>
      <c r="U20" s="29"/>
      <c r="V20" s="23"/>
      <c r="W20" s="29"/>
      <c r="X20" s="29">
        <f t="shared" si="12"/>
        <v>0</v>
      </c>
      <c r="Y20" s="9" t="e">
        <f t="shared" si="13"/>
        <v>#N/A</v>
      </c>
      <c r="Z20" s="8" t="e">
        <f>_xlfn.RANK.EQ(Y20,$Y$12:$Y$21,0)</f>
        <v>#N/A</v>
      </c>
    </row>
    <row r="21" spans="1:26" s="10" customFormat="1" ht="18.75" hidden="1" customHeight="1" x14ac:dyDescent="0.25">
      <c r="A21" s="11">
        <v>3</v>
      </c>
      <c r="B21" s="32" t="s">
        <v>133</v>
      </c>
      <c r="C21" s="32"/>
      <c r="D21" s="29" t="e">
        <f t="shared" si="3"/>
        <v>#N/A</v>
      </c>
      <c r="E21" s="29"/>
      <c r="F21" s="23" t="e">
        <f>IF(D21="","",VLOOKUP(D21,[3]Лист1!$A$1:$B$20,2))</f>
        <v>#N/A</v>
      </c>
      <c r="G21" s="29"/>
      <c r="H21" s="29"/>
      <c r="I21" s="29" t="str">
        <f t="shared" si="6"/>
        <v/>
      </c>
      <c r="J21" s="29"/>
      <c r="K21" s="29" t="str">
        <f t="shared" si="8"/>
        <v/>
      </c>
      <c r="L21" s="29" t="str">
        <f t="shared" si="9"/>
        <v/>
      </c>
      <c r="M21" s="29" t="str">
        <f t="shared" si="10"/>
        <v/>
      </c>
      <c r="N21" s="29" t="e">
        <f t="shared" si="14"/>
        <v>#VALUE!</v>
      </c>
      <c r="O21" s="29"/>
      <c r="P21" s="29" t="e">
        <f t="shared" si="15"/>
        <v>#VALUE!</v>
      </c>
      <c r="Q21" s="29"/>
      <c r="R21" s="23">
        <v>3</v>
      </c>
      <c r="S21" s="29"/>
      <c r="T21" s="23">
        <f>IF(R21="","",VLOOKUP(R21,[3]Лист1!$A$1:$B$20,2))</f>
        <v>86</v>
      </c>
      <c r="U21" s="29"/>
      <c r="V21" s="23">
        <v>3</v>
      </c>
      <c r="W21" s="29"/>
      <c r="X21" s="29">
        <f t="shared" si="12"/>
        <v>0</v>
      </c>
      <c r="Y21" s="9" t="e">
        <f t="shared" si="13"/>
        <v>#N/A</v>
      </c>
      <c r="Z21" s="8" t="e">
        <f>_xlfn.RANK.EQ(Y21,$Y$12:$Y$21,0)</f>
        <v>#N/A</v>
      </c>
    </row>
    <row r="22" spans="1:26" ht="20.100000000000001" customHeight="1" x14ac:dyDescent="0.2">
      <c r="A22" s="39"/>
      <c r="B22" s="43"/>
      <c r="C22" s="43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1"/>
      <c r="Z22" s="42"/>
    </row>
    <row r="23" spans="1:26" ht="17.45" customHeight="1" x14ac:dyDescent="0.2">
      <c r="A23" s="201" t="s">
        <v>129</v>
      </c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</row>
    <row r="24" spans="1:26" ht="13.15" customHeight="1" x14ac:dyDescent="0.25">
      <c r="B24" s="7"/>
      <c r="C24" s="7"/>
      <c r="D24" s="6"/>
      <c r="E24" s="6"/>
      <c r="F24" s="6"/>
      <c r="G24" s="6"/>
      <c r="H24" s="6"/>
      <c r="I24" s="6"/>
      <c r="J24" s="6"/>
      <c r="K24" s="6"/>
      <c r="L24" s="6"/>
      <c r="M24" s="6"/>
      <c r="N24" s="5"/>
      <c r="O24" s="5"/>
      <c r="P24" s="5"/>
      <c r="Q24" s="5"/>
    </row>
    <row r="25" spans="1:26" ht="17.45" customHeight="1" x14ac:dyDescent="0.2">
      <c r="A25" s="201" t="s">
        <v>130</v>
      </c>
      <c r="B25" s="201"/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</row>
    <row r="30" spans="1:26" x14ac:dyDescent="0.2">
      <c r="P30" s="4"/>
      <c r="Q30" s="4"/>
    </row>
    <row r="31" spans="1:26" x14ac:dyDescent="0.2">
      <c r="P31" s="4"/>
      <c r="Q31" s="4"/>
      <c r="R31" s="4" t="s">
        <v>497</v>
      </c>
    </row>
    <row r="32" spans="1:26" x14ac:dyDescent="0.2">
      <c r="P32" s="4"/>
      <c r="Q32" s="4"/>
    </row>
    <row r="33" spans="16:24" x14ac:dyDescent="0.2">
      <c r="P33" s="4"/>
      <c r="Q33" s="4"/>
    </row>
    <row r="34" spans="16:24" x14ac:dyDescent="0.2">
      <c r="P34" s="4"/>
      <c r="Q34" s="4"/>
    </row>
    <row r="35" spans="16:24" x14ac:dyDescent="0.2">
      <c r="P35" s="4"/>
      <c r="Q35" s="4"/>
    </row>
    <row r="36" spans="16:24" x14ac:dyDescent="0.2">
      <c r="P36" s="4"/>
      <c r="Q36" s="4"/>
    </row>
    <row r="37" spans="16:24" x14ac:dyDescent="0.2">
      <c r="P37" s="4"/>
      <c r="Q37" s="4"/>
    </row>
    <row r="38" spans="16:24" x14ac:dyDescent="0.2">
      <c r="P38" s="4"/>
      <c r="Q38" s="4"/>
      <c r="R38" s="3"/>
      <c r="S38" s="3"/>
      <c r="T38" s="3"/>
      <c r="U38" s="3"/>
      <c r="V38" s="3"/>
      <c r="W38" s="3"/>
      <c r="X38" s="3"/>
    </row>
    <row r="39" spans="16:24" x14ac:dyDescent="0.2">
      <c r="P39" s="4"/>
      <c r="Q39" s="4"/>
      <c r="R39" s="3"/>
      <c r="S39" s="3"/>
      <c r="T39" s="3"/>
      <c r="U39" s="3"/>
      <c r="V39" s="3"/>
      <c r="W39" s="3"/>
      <c r="X39" s="3"/>
    </row>
    <row r="40" spans="16:24" x14ac:dyDescent="0.2">
      <c r="P40" s="4"/>
      <c r="Q40" s="4"/>
      <c r="R40" s="3"/>
      <c r="S40" s="3"/>
      <c r="T40" s="3"/>
      <c r="U40" s="3"/>
      <c r="V40" s="3"/>
      <c r="W40" s="3"/>
      <c r="X40" s="3"/>
    </row>
    <row r="41" spans="16:24" x14ac:dyDescent="0.2">
      <c r="P41" s="4"/>
      <c r="Q41" s="4"/>
      <c r="R41" s="3"/>
      <c r="S41" s="3"/>
      <c r="T41" s="3"/>
      <c r="U41" s="3"/>
      <c r="V41" s="3"/>
      <c r="W41" s="3"/>
      <c r="X41" s="3"/>
    </row>
    <row r="42" spans="16:24" x14ac:dyDescent="0.2">
      <c r="P42" s="4"/>
      <c r="Q42" s="4"/>
      <c r="R42" s="3"/>
      <c r="S42" s="3"/>
      <c r="T42" s="3"/>
      <c r="U42" s="3"/>
      <c r="V42" s="3"/>
      <c r="W42" s="3"/>
      <c r="X42" s="3"/>
    </row>
    <row r="43" spans="16:24" x14ac:dyDescent="0.2">
      <c r="P43" s="4"/>
      <c r="Q43" s="4"/>
      <c r="R43" s="3"/>
      <c r="S43" s="3"/>
      <c r="T43" s="3"/>
      <c r="U43" s="3"/>
      <c r="V43" s="3"/>
      <c r="W43" s="3"/>
      <c r="X43" s="3"/>
    </row>
    <row r="44" spans="16:24" x14ac:dyDescent="0.2">
      <c r="P44" s="4"/>
      <c r="Q44" s="4"/>
      <c r="R44" s="3"/>
      <c r="S44" s="3"/>
      <c r="T44" s="3"/>
      <c r="U44" s="3"/>
      <c r="V44" s="3"/>
      <c r="W44" s="3"/>
      <c r="X44" s="3"/>
    </row>
    <row r="45" spans="16:24" x14ac:dyDescent="0.2">
      <c r="P45" s="4"/>
      <c r="Q45" s="4"/>
      <c r="R45" s="3"/>
      <c r="S45" s="3"/>
      <c r="T45" s="3"/>
      <c r="U45" s="3"/>
      <c r="V45" s="3"/>
      <c r="W45" s="3"/>
      <c r="X45" s="3"/>
    </row>
    <row r="46" spans="16:24" x14ac:dyDescent="0.2">
      <c r="P46" s="4"/>
      <c r="Q46" s="4"/>
      <c r="R46" s="3"/>
      <c r="S46" s="3"/>
      <c r="T46" s="3"/>
      <c r="U46" s="3"/>
      <c r="V46" s="3"/>
      <c r="W46" s="3"/>
      <c r="X46" s="3"/>
    </row>
    <row r="47" spans="16:24" x14ac:dyDescent="0.2">
      <c r="P47" s="4"/>
      <c r="Q47" s="4"/>
      <c r="R47" s="3"/>
      <c r="S47" s="3"/>
      <c r="T47" s="3"/>
      <c r="U47" s="3"/>
      <c r="V47" s="3"/>
      <c r="W47" s="3"/>
      <c r="X47" s="3"/>
    </row>
    <row r="48" spans="16:24" x14ac:dyDescent="0.2">
      <c r="P48" s="4"/>
      <c r="Q48" s="4"/>
      <c r="R48" s="3"/>
      <c r="S48" s="3"/>
      <c r="T48" s="3"/>
      <c r="U48" s="3"/>
      <c r="V48" s="3"/>
      <c r="W48" s="3"/>
      <c r="X48" s="3"/>
    </row>
    <row r="49" spans="16:24" x14ac:dyDescent="0.2">
      <c r="P49" s="4"/>
      <c r="Q49" s="4"/>
      <c r="R49" s="3"/>
      <c r="S49" s="3"/>
      <c r="T49" s="3"/>
      <c r="U49" s="3"/>
      <c r="V49" s="3"/>
      <c r="W49" s="3"/>
      <c r="X49" s="3"/>
    </row>
    <row r="50" spans="16:24" x14ac:dyDescent="0.2">
      <c r="P50" s="4"/>
      <c r="Q50" s="4"/>
      <c r="R50" s="3"/>
      <c r="S50" s="3"/>
      <c r="T50" s="3"/>
      <c r="U50" s="3"/>
      <c r="V50" s="3"/>
      <c r="W50" s="3"/>
      <c r="X50" s="3"/>
    </row>
    <row r="51" spans="16:24" x14ac:dyDescent="0.2">
      <c r="P51" s="4"/>
      <c r="Q51" s="4"/>
      <c r="R51" s="3"/>
      <c r="S51" s="3"/>
      <c r="T51" s="3"/>
      <c r="U51" s="3"/>
      <c r="V51" s="3"/>
      <c r="W51" s="3"/>
      <c r="X51" s="3"/>
    </row>
    <row r="52" spans="16:24" x14ac:dyDescent="0.2">
      <c r="P52" s="4"/>
      <c r="Q52" s="4"/>
      <c r="R52" s="3"/>
      <c r="S52" s="3"/>
      <c r="T52" s="3"/>
      <c r="U52" s="3"/>
      <c r="V52" s="3"/>
      <c r="W52" s="3"/>
      <c r="X52" s="3"/>
    </row>
    <row r="53" spans="16:24" x14ac:dyDescent="0.2">
      <c r="P53" s="4"/>
      <c r="Q53" s="4"/>
      <c r="R53" s="3"/>
      <c r="S53" s="3"/>
      <c r="T53" s="3"/>
      <c r="U53" s="3"/>
      <c r="V53" s="3"/>
      <c r="W53" s="3"/>
      <c r="X53" s="3"/>
    </row>
    <row r="54" spans="16:24" x14ac:dyDescent="0.2">
      <c r="P54" s="4"/>
      <c r="Q54" s="4"/>
      <c r="R54" s="3"/>
      <c r="S54" s="3"/>
      <c r="T54" s="3"/>
      <c r="U54" s="3"/>
      <c r="V54" s="3"/>
      <c r="W54" s="3"/>
      <c r="X54" s="3"/>
    </row>
    <row r="55" spans="16:24" x14ac:dyDescent="0.2">
      <c r="P55" s="4"/>
      <c r="Q55" s="4"/>
      <c r="R55" s="3"/>
      <c r="S55" s="3"/>
      <c r="T55" s="3"/>
      <c r="U55" s="3"/>
      <c r="V55" s="3"/>
      <c r="W55" s="3"/>
      <c r="X55" s="3"/>
    </row>
    <row r="56" spans="16:24" x14ac:dyDescent="0.2">
      <c r="P56" s="4"/>
      <c r="Q56" s="4"/>
      <c r="R56" s="3"/>
      <c r="S56" s="3"/>
      <c r="T56" s="3"/>
      <c r="U56" s="3"/>
      <c r="V56" s="3"/>
      <c r="W56" s="3"/>
      <c r="X56" s="3"/>
    </row>
    <row r="57" spans="16:24" x14ac:dyDescent="0.2">
      <c r="P57" s="4"/>
      <c r="Q57" s="4"/>
      <c r="R57" s="3"/>
      <c r="S57" s="3"/>
      <c r="T57" s="3"/>
      <c r="U57" s="3"/>
      <c r="V57" s="3"/>
      <c r="W57" s="3"/>
      <c r="X57" s="3"/>
    </row>
    <row r="58" spans="16:24" x14ac:dyDescent="0.2">
      <c r="P58" s="4"/>
      <c r="Q58" s="4"/>
      <c r="R58" s="3"/>
      <c r="S58" s="3"/>
      <c r="T58" s="3"/>
      <c r="U58" s="3"/>
      <c r="V58" s="3"/>
      <c r="W58" s="3"/>
      <c r="X58" s="3"/>
    </row>
    <row r="59" spans="16:24" x14ac:dyDescent="0.2">
      <c r="P59" s="4"/>
      <c r="Q59" s="4"/>
      <c r="R59" s="3"/>
      <c r="S59" s="3"/>
      <c r="T59" s="3"/>
      <c r="U59" s="3"/>
      <c r="V59" s="3"/>
      <c r="W59" s="3"/>
      <c r="X59" s="3"/>
    </row>
    <row r="60" spans="16:24" x14ac:dyDescent="0.2">
      <c r="P60" s="4"/>
      <c r="Q60" s="4"/>
      <c r="R60" s="3"/>
      <c r="S60" s="3"/>
      <c r="T60" s="3"/>
      <c r="U60" s="3"/>
      <c r="V60" s="3"/>
      <c r="W60" s="3"/>
      <c r="X60" s="3"/>
    </row>
    <row r="61" spans="16:24" x14ac:dyDescent="0.2">
      <c r="P61" s="4"/>
      <c r="Q61" s="4"/>
      <c r="R61" s="3"/>
      <c r="S61" s="3"/>
      <c r="T61" s="3"/>
      <c r="U61" s="3"/>
      <c r="V61" s="3"/>
      <c r="W61" s="3"/>
      <c r="X61" s="3"/>
    </row>
    <row r="62" spans="16:24" x14ac:dyDescent="0.2">
      <c r="P62" s="4"/>
      <c r="Q62" s="4"/>
      <c r="R62" s="3"/>
      <c r="S62" s="3"/>
      <c r="T62" s="3"/>
      <c r="U62" s="3"/>
      <c r="V62" s="3"/>
      <c r="W62" s="3"/>
      <c r="X62" s="3"/>
    </row>
    <row r="63" spans="16:24" x14ac:dyDescent="0.2">
      <c r="P63" s="4"/>
      <c r="Q63" s="4"/>
      <c r="R63" s="3"/>
      <c r="S63" s="3"/>
      <c r="T63" s="3"/>
      <c r="U63" s="3"/>
      <c r="V63" s="3"/>
      <c r="W63" s="3"/>
      <c r="X63" s="3"/>
    </row>
    <row r="64" spans="16:24" x14ac:dyDescent="0.2">
      <c r="P64" s="4"/>
      <c r="Q64" s="4"/>
      <c r="R64" s="3"/>
      <c r="S64" s="3"/>
      <c r="T64" s="3"/>
      <c r="U64" s="3"/>
      <c r="V64" s="3"/>
      <c r="W64" s="3"/>
      <c r="X64" s="3"/>
    </row>
    <row r="65" spans="16:24" x14ac:dyDescent="0.2">
      <c r="P65" s="4"/>
      <c r="Q65" s="4"/>
      <c r="R65" s="3"/>
      <c r="S65" s="3"/>
      <c r="T65" s="3"/>
      <c r="U65" s="3"/>
      <c r="V65" s="3"/>
      <c r="W65" s="3"/>
      <c r="X65" s="3"/>
    </row>
    <row r="66" spans="16:24" x14ac:dyDescent="0.2">
      <c r="P66" s="4"/>
      <c r="Q66" s="4"/>
      <c r="R66" s="3"/>
      <c r="S66" s="3"/>
      <c r="T66" s="3"/>
      <c r="U66" s="3"/>
      <c r="V66" s="3"/>
      <c r="W66" s="3"/>
      <c r="X66" s="3"/>
    </row>
    <row r="67" spans="16:24" x14ac:dyDescent="0.2">
      <c r="P67" s="4"/>
      <c r="Q67" s="4"/>
      <c r="R67" s="3"/>
      <c r="S67" s="3"/>
      <c r="T67" s="3"/>
      <c r="U67" s="3"/>
      <c r="V67" s="3"/>
      <c r="W67" s="3"/>
      <c r="X67" s="3"/>
    </row>
    <row r="68" spans="16:24" x14ac:dyDescent="0.2">
      <c r="P68" s="4"/>
      <c r="Q68" s="4"/>
      <c r="R68" s="3"/>
      <c r="S68" s="3"/>
      <c r="T68" s="3"/>
      <c r="U68" s="3"/>
      <c r="V68" s="3"/>
      <c r="W68" s="3"/>
      <c r="X68" s="3"/>
    </row>
    <row r="69" spans="16:24" x14ac:dyDescent="0.2">
      <c r="P69" s="4"/>
      <c r="Q69" s="4"/>
      <c r="R69" s="3"/>
      <c r="S69" s="3"/>
      <c r="T69" s="3"/>
      <c r="U69" s="3"/>
      <c r="V69" s="3"/>
      <c r="W69" s="3"/>
      <c r="X69" s="3"/>
    </row>
    <row r="70" spans="16:24" x14ac:dyDescent="0.2">
      <c r="P70" s="4"/>
      <c r="Q70" s="4"/>
      <c r="R70" s="3"/>
      <c r="S70" s="3"/>
      <c r="T70" s="3"/>
      <c r="U70" s="3"/>
      <c r="V70" s="3"/>
      <c r="W70" s="3"/>
      <c r="X70" s="3"/>
    </row>
    <row r="71" spans="16:24" x14ac:dyDescent="0.2">
      <c r="P71" s="4"/>
      <c r="Q71" s="4"/>
      <c r="R71" s="3"/>
      <c r="S71" s="3"/>
      <c r="T71" s="3"/>
      <c r="U71" s="3"/>
      <c r="V71" s="3"/>
      <c r="W71" s="3"/>
      <c r="X71" s="3"/>
    </row>
    <row r="72" spans="16:24" x14ac:dyDescent="0.2">
      <c r="P72" s="4"/>
      <c r="Q72" s="4"/>
      <c r="R72" s="3"/>
      <c r="S72" s="3"/>
      <c r="T72" s="3"/>
      <c r="U72" s="3"/>
      <c r="V72" s="3"/>
      <c r="W72" s="3"/>
      <c r="X72" s="3"/>
    </row>
    <row r="73" spans="16:24" x14ac:dyDescent="0.2">
      <c r="P73" s="4"/>
      <c r="Q73" s="4"/>
      <c r="R73" s="3"/>
      <c r="S73" s="3"/>
      <c r="T73" s="3"/>
      <c r="U73" s="3"/>
      <c r="V73" s="3"/>
      <c r="W73" s="3"/>
      <c r="X73" s="3"/>
    </row>
    <row r="74" spans="16:24" x14ac:dyDescent="0.2">
      <c r="P74" s="4"/>
      <c r="Q74" s="4"/>
      <c r="R74" s="3"/>
      <c r="S74" s="3"/>
      <c r="T74" s="3"/>
      <c r="U74" s="3"/>
      <c r="V74" s="3"/>
      <c r="W74" s="3"/>
      <c r="X74" s="3"/>
    </row>
    <row r="75" spans="16:24" x14ac:dyDescent="0.2">
      <c r="P75" s="4"/>
      <c r="Q75" s="4"/>
      <c r="R75" s="3"/>
      <c r="S75" s="3"/>
      <c r="T75" s="3"/>
      <c r="U75" s="3"/>
      <c r="V75" s="3"/>
      <c r="W75" s="3"/>
      <c r="X75" s="3"/>
    </row>
    <row r="76" spans="16:24" x14ac:dyDescent="0.2">
      <c r="P76" s="4"/>
      <c r="Q76" s="4"/>
      <c r="R76" s="3"/>
      <c r="S76" s="3"/>
      <c r="T76" s="3"/>
      <c r="U76" s="3"/>
      <c r="V76" s="3"/>
      <c r="W76" s="3"/>
      <c r="X76" s="3"/>
    </row>
    <row r="77" spans="16:24" x14ac:dyDescent="0.2">
      <c r="P77" s="4"/>
      <c r="Q77" s="4"/>
      <c r="R77" s="3"/>
      <c r="S77" s="3"/>
      <c r="T77" s="3"/>
      <c r="U77" s="3"/>
      <c r="V77" s="3"/>
      <c r="W77" s="3"/>
      <c r="X77" s="3"/>
    </row>
    <row r="78" spans="16:24" x14ac:dyDescent="0.2">
      <c r="P78" s="4"/>
      <c r="Q78" s="4"/>
      <c r="R78" s="3"/>
      <c r="S78" s="3"/>
      <c r="T78" s="3"/>
      <c r="U78" s="3"/>
      <c r="V78" s="3"/>
      <c r="W78" s="3"/>
      <c r="X78" s="3"/>
    </row>
    <row r="79" spans="16:24" x14ac:dyDescent="0.2">
      <c r="P79" s="4"/>
      <c r="Q79" s="4"/>
      <c r="R79" s="3"/>
      <c r="S79" s="3"/>
      <c r="T79" s="3"/>
      <c r="U79" s="3"/>
      <c r="V79" s="3"/>
      <c r="W79" s="3"/>
      <c r="X79" s="3"/>
    </row>
    <row r="80" spans="16:24" x14ac:dyDescent="0.2">
      <c r="P80" s="4"/>
      <c r="Q80" s="4"/>
      <c r="R80" s="3"/>
      <c r="S80" s="3"/>
      <c r="T80" s="3"/>
      <c r="U80" s="3"/>
      <c r="V80" s="3"/>
      <c r="W80" s="3"/>
      <c r="X80" s="3"/>
    </row>
    <row r="81" spans="16:24" x14ac:dyDescent="0.2">
      <c r="P81" s="4"/>
      <c r="Q81" s="4"/>
      <c r="R81" s="3"/>
      <c r="S81" s="3"/>
      <c r="T81" s="3"/>
      <c r="U81" s="3"/>
      <c r="V81" s="3"/>
      <c r="W81" s="3"/>
      <c r="X81" s="3"/>
    </row>
    <row r="82" spans="16:24" x14ac:dyDescent="0.2">
      <c r="P82" s="4"/>
      <c r="Q82" s="4"/>
      <c r="R82" s="3"/>
      <c r="S82" s="3"/>
      <c r="T82" s="3"/>
      <c r="U82" s="3"/>
      <c r="V82" s="3"/>
      <c r="W82" s="3"/>
      <c r="X82" s="3"/>
    </row>
    <row r="83" spans="16:24" x14ac:dyDescent="0.2">
      <c r="P83" s="4"/>
      <c r="Q83" s="4"/>
      <c r="R83" s="3"/>
      <c r="S83" s="3"/>
      <c r="T83" s="3"/>
      <c r="U83" s="3"/>
      <c r="V83" s="3"/>
      <c r="W83" s="3"/>
      <c r="X83" s="3"/>
    </row>
    <row r="84" spans="16:24" x14ac:dyDescent="0.2">
      <c r="P84" s="4"/>
      <c r="Q84" s="4"/>
      <c r="R84" s="3"/>
      <c r="S84" s="3"/>
      <c r="T84" s="3"/>
      <c r="U84" s="3"/>
      <c r="V84" s="3"/>
      <c r="W84" s="3"/>
      <c r="X84" s="3"/>
    </row>
    <row r="85" spans="16:24" x14ac:dyDescent="0.2">
      <c r="P85" s="4"/>
      <c r="Q85" s="4"/>
      <c r="R85" s="3"/>
      <c r="S85" s="3"/>
      <c r="T85" s="3"/>
      <c r="U85" s="3"/>
      <c r="V85" s="3"/>
      <c r="W85" s="3"/>
      <c r="X85" s="3"/>
    </row>
    <row r="86" spans="16:24" x14ac:dyDescent="0.2">
      <c r="P86" s="4"/>
      <c r="Q86" s="4"/>
      <c r="R86" s="3"/>
      <c r="S86" s="3"/>
      <c r="T86" s="3"/>
      <c r="U86" s="3"/>
      <c r="V86" s="3"/>
      <c r="W86" s="3"/>
      <c r="X86" s="3"/>
    </row>
    <row r="87" spans="16:24" x14ac:dyDescent="0.2">
      <c r="P87" s="4"/>
      <c r="Q87" s="4"/>
      <c r="R87" s="3"/>
      <c r="S87" s="3"/>
      <c r="T87" s="3"/>
      <c r="U87" s="3"/>
      <c r="V87" s="3"/>
      <c r="W87" s="3"/>
      <c r="X87" s="3"/>
    </row>
    <row r="88" spans="16:24" x14ac:dyDescent="0.2">
      <c r="P88" s="4"/>
      <c r="Q88" s="4"/>
      <c r="R88" s="3"/>
      <c r="S88" s="3"/>
      <c r="T88" s="3"/>
      <c r="U88" s="3"/>
      <c r="V88" s="3"/>
      <c r="W88" s="3"/>
      <c r="X88" s="3"/>
    </row>
    <row r="89" spans="16:24" x14ac:dyDescent="0.2">
      <c r="P89" s="4"/>
      <c r="Q89" s="4"/>
      <c r="R89" s="3"/>
      <c r="S89" s="3"/>
      <c r="T89" s="3"/>
      <c r="U89" s="3"/>
      <c r="V89" s="3"/>
      <c r="W89" s="3"/>
      <c r="X89" s="3"/>
    </row>
    <row r="90" spans="16:24" x14ac:dyDescent="0.2">
      <c r="P90" s="4"/>
      <c r="Q90" s="4"/>
      <c r="R90" s="3"/>
      <c r="S90" s="3"/>
      <c r="T90" s="3"/>
      <c r="U90" s="3"/>
      <c r="V90" s="3"/>
      <c r="W90" s="3"/>
      <c r="X90" s="3"/>
    </row>
    <row r="91" spans="16:24" x14ac:dyDescent="0.2">
      <c r="P91" s="4"/>
      <c r="Q91" s="4"/>
      <c r="R91" s="3"/>
      <c r="S91" s="3"/>
      <c r="T91" s="3"/>
      <c r="U91" s="3"/>
      <c r="V91" s="3"/>
      <c r="W91" s="3"/>
      <c r="X91" s="3"/>
    </row>
    <row r="92" spans="16:24" x14ac:dyDescent="0.2">
      <c r="P92" s="4"/>
      <c r="Q92" s="4"/>
      <c r="R92" s="3"/>
      <c r="S92" s="3"/>
      <c r="T92" s="3"/>
      <c r="U92" s="3"/>
      <c r="V92" s="3"/>
      <c r="W92" s="3"/>
      <c r="X92" s="3"/>
    </row>
    <row r="93" spans="16:24" x14ac:dyDescent="0.2">
      <c r="P93" s="4"/>
      <c r="Q93" s="4"/>
      <c r="R93" s="3"/>
      <c r="S93" s="3"/>
      <c r="T93" s="3"/>
      <c r="U93" s="3"/>
      <c r="V93" s="3"/>
      <c r="W93" s="3"/>
      <c r="X93" s="3"/>
    </row>
    <row r="94" spans="16:24" x14ac:dyDescent="0.2">
      <c r="P94" s="4"/>
      <c r="Q94" s="4"/>
      <c r="R94" s="3"/>
      <c r="S94" s="3"/>
      <c r="T94" s="3"/>
      <c r="U94" s="3"/>
      <c r="V94" s="3"/>
      <c r="W94" s="3"/>
      <c r="X94" s="3"/>
    </row>
    <row r="95" spans="16:24" x14ac:dyDescent="0.2">
      <c r="P95" s="4"/>
      <c r="Q95" s="4"/>
      <c r="R95" s="3"/>
      <c r="S95" s="3"/>
      <c r="T95" s="3"/>
      <c r="U95" s="3"/>
      <c r="V95" s="3"/>
      <c r="W95" s="3"/>
      <c r="X95" s="3"/>
    </row>
    <row r="96" spans="16:24" x14ac:dyDescent="0.2">
      <c r="P96" s="4"/>
      <c r="Q96" s="4"/>
      <c r="R96" s="3"/>
      <c r="S96" s="3"/>
      <c r="T96" s="3"/>
      <c r="U96" s="3"/>
      <c r="V96" s="3"/>
      <c r="W96" s="3"/>
      <c r="X96" s="3"/>
    </row>
    <row r="97" spans="16:24" x14ac:dyDescent="0.2">
      <c r="P97" s="4"/>
      <c r="Q97" s="4"/>
      <c r="R97" s="3"/>
      <c r="S97" s="3"/>
      <c r="T97" s="3"/>
      <c r="U97" s="3"/>
      <c r="V97" s="3"/>
      <c r="W97" s="3"/>
      <c r="X97" s="3"/>
    </row>
    <row r="98" spans="16:24" x14ac:dyDescent="0.2">
      <c r="P98" s="4"/>
      <c r="Q98" s="4"/>
      <c r="R98" s="3"/>
      <c r="S98" s="3"/>
      <c r="T98" s="3"/>
      <c r="U98" s="3"/>
      <c r="V98" s="3"/>
      <c r="W98" s="3"/>
      <c r="X98" s="3"/>
    </row>
    <row r="99" spans="16:24" x14ac:dyDescent="0.2">
      <c r="P99" s="4"/>
      <c r="Q99" s="4"/>
      <c r="R99" s="3"/>
      <c r="S99" s="3"/>
      <c r="T99" s="3"/>
      <c r="U99" s="3"/>
      <c r="V99" s="3"/>
      <c r="W99" s="3"/>
      <c r="X99" s="3"/>
    </row>
    <row r="100" spans="16:24" x14ac:dyDescent="0.2">
      <c r="P100" s="4"/>
      <c r="Q100" s="4"/>
      <c r="R100" s="3"/>
      <c r="S100" s="3"/>
      <c r="T100" s="3"/>
      <c r="U100" s="3"/>
      <c r="V100" s="3"/>
      <c r="W100" s="3"/>
      <c r="X100" s="3"/>
    </row>
    <row r="101" spans="16:24" x14ac:dyDescent="0.2">
      <c r="P101" s="4"/>
      <c r="Q101" s="4"/>
      <c r="R101" s="3"/>
      <c r="S101" s="3"/>
      <c r="T101" s="3"/>
      <c r="U101" s="3"/>
      <c r="V101" s="3"/>
      <c r="W101" s="3"/>
      <c r="X101" s="3"/>
    </row>
    <row r="102" spans="16:24" x14ac:dyDescent="0.2">
      <c r="P102" s="4"/>
      <c r="Q102" s="4"/>
      <c r="R102" s="3"/>
      <c r="S102" s="3"/>
      <c r="T102" s="3"/>
      <c r="U102" s="3"/>
      <c r="V102" s="3"/>
      <c r="W102" s="3"/>
      <c r="X102" s="3"/>
    </row>
    <row r="103" spans="16:24" x14ac:dyDescent="0.2">
      <c r="P103" s="4"/>
      <c r="Q103" s="4"/>
      <c r="R103" s="3"/>
      <c r="S103" s="3"/>
      <c r="T103" s="3"/>
      <c r="U103" s="3"/>
      <c r="V103" s="3"/>
      <c r="W103" s="3"/>
      <c r="X103" s="3"/>
    </row>
    <row r="104" spans="16:24" x14ac:dyDescent="0.2">
      <c r="P104" s="4"/>
      <c r="Q104" s="4"/>
      <c r="R104" s="3"/>
      <c r="S104" s="3"/>
      <c r="T104" s="3"/>
      <c r="U104" s="3"/>
      <c r="V104" s="3"/>
      <c r="W104" s="3"/>
      <c r="X104" s="3"/>
    </row>
    <row r="105" spans="16:24" x14ac:dyDescent="0.2">
      <c r="P105" s="4"/>
      <c r="Q105" s="4"/>
      <c r="R105" s="3"/>
      <c r="S105" s="3"/>
      <c r="T105" s="3"/>
      <c r="U105" s="3"/>
      <c r="V105" s="3"/>
      <c r="W105" s="3"/>
      <c r="X105" s="3"/>
    </row>
    <row r="106" spans="16:24" x14ac:dyDescent="0.2">
      <c r="P106" s="4"/>
      <c r="Q106" s="4"/>
      <c r="R106" s="3"/>
      <c r="S106" s="3"/>
      <c r="T106" s="3"/>
      <c r="U106" s="3"/>
      <c r="V106" s="3"/>
      <c r="W106" s="3"/>
      <c r="X106" s="3"/>
    </row>
    <row r="107" spans="16:24" x14ac:dyDescent="0.2">
      <c r="P107" s="4"/>
      <c r="Q107" s="4"/>
      <c r="R107" s="3"/>
      <c r="S107" s="3"/>
      <c r="T107" s="3"/>
      <c r="U107" s="3"/>
      <c r="V107" s="3"/>
      <c r="W107" s="3"/>
      <c r="X107" s="3"/>
    </row>
    <row r="108" spans="16:24" x14ac:dyDescent="0.2">
      <c r="P108" s="4"/>
      <c r="Q108" s="4"/>
      <c r="R108" s="3"/>
      <c r="S108" s="3"/>
      <c r="T108" s="3"/>
      <c r="U108" s="3"/>
      <c r="V108" s="3"/>
      <c r="W108" s="3"/>
      <c r="X108" s="3"/>
    </row>
    <row r="109" spans="16:24" x14ac:dyDescent="0.2">
      <c r="P109" s="4"/>
      <c r="Q109" s="4"/>
      <c r="R109" s="3"/>
      <c r="S109" s="3"/>
      <c r="T109" s="3"/>
      <c r="U109" s="3"/>
      <c r="V109" s="3"/>
      <c r="W109" s="3"/>
      <c r="X109" s="3"/>
    </row>
    <row r="110" spans="16:24" x14ac:dyDescent="0.2">
      <c r="P110" s="4"/>
      <c r="Q110" s="4"/>
      <c r="R110" s="3"/>
      <c r="S110" s="3"/>
      <c r="T110" s="3"/>
      <c r="U110" s="3"/>
      <c r="V110" s="3"/>
      <c r="W110" s="3"/>
      <c r="X110" s="3"/>
    </row>
    <row r="111" spans="16:24" x14ac:dyDescent="0.2">
      <c r="P111" s="4"/>
      <c r="Q111" s="4"/>
      <c r="R111" s="3"/>
      <c r="S111" s="3"/>
      <c r="T111" s="3"/>
      <c r="U111" s="3"/>
      <c r="V111" s="3"/>
      <c r="W111" s="3"/>
      <c r="X111" s="3"/>
    </row>
    <row r="112" spans="16:24" x14ac:dyDescent="0.2">
      <c r="P112" s="4"/>
      <c r="Q112" s="4"/>
      <c r="R112" s="3"/>
      <c r="S112" s="3"/>
      <c r="T112" s="3"/>
      <c r="U112" s="3"/>
      <c r="V112" s="3"/>
      <c r="W112" s="3"/>
      <c r="X112" s="3"/>
    </row>
    <row r="113" spans="16:24" x14ac:dyDescent="0.2">
      <c r="P113" s="4"/>
      <c r="Q113" s="4"/>
      <c r="R113" s="3"/>
      <c r="S113" s="3"/>
      <c r="T113" s="3"/>
      <c r="U113" s="3"/>
      <c r="V113" s="3"/>
      <c r="W113" s="3"/>
      <c r="X113" s="3"/>
    </row>
    <row r="114" spans="16:24" x14ac:dyDescent="0.2">
      <c r="P114" s="4"/>
      <c r="Q114" s="4"/>
      <c r="R114" s="3"/>
      <c r="S114" s="3"/>
      <c r="T114" s="3"/>
      <c r="U114" s="3"/>
      <c r="V114" s="3"/>
      <c r="W114" s="3"/>
      <c r="X114" s="3"/>
    </row>
    <row r="115" spans="16:24" x14ac:dyDescent="0.2">
      <c r="P115" s="4"/>
      <c r="Q115" s="4"/>
      <c r="R115" s="3"/>
      <c r="S115" s="3"/>
      <c r="T115" s="3"/>
      <c r="U115" s="3"/>
      <c r="V115" s="3"/>
      <c r="W115" s="3"/>
      <c r="X115" s="3"/>
    </row>
    <row r="116" spans="16:24" x14ac:dyDescent="0.2">
      <c r="P116" s="4"/>
      <c r="Q116" s="4"/>
      <c r="R116" s="3"/>
      <c r="S116" s="3"/>
      <c r="T116" s="3"/>
      <c r="U116" s="3"/>
      <c r="V116" s="3"/>
      <c r="W116" s="3"/>
      <c r="X116" s="3"/>
    </row>
    <row r="117" spans="16:24" x14ac:dyDescent="0.2">
      <c r="P117" s="4"/>
      <c r="Q117" s="4"/>
      <c r="R117" s="3"/>
      <c r="S117" s="3"/>
      <c r="T117" s="3"/>
      <c r="U117" s="3"/>
      <c r="V117" s="3"/>
      <c r="W117" s="3"/>
      <c r="X117" s="3"/>
    </row>
    <row r="118" spans="16:24" x14ac:dyDescent="0.2">
      <c r="P118" s="4"/>
      <c r="Q118" s="4"/>
      <c r="R118" s="3"/>
      <c r="S118" s="3"/>
      <c r="T118" s="3"/>
      <c r="U118" s="3"/>
      <c r="V118" s="3"/>
      <c r="W118" s="3"/>
      <c r="X118" s="3"/>
    </row>
    <row r="119" spans="16:24" x14ac:dyDescent="0.2">
      <c r="P119" s="4"/>
      <c r="Q119" s="4"/>
      <c r="R119" s="3"/>
      <c r="S119" s="3"/>
      <c r="T119" s="3"/>
      <c r="U119" s="3"/>
      <c r="V119" s="3"/>
      <c r="W119" s="3"/>
      <c r="X119" s="3"/>
    </row>
    <row r="120" spans="16:24" x14ac:dyDescent="0.2">
      <c r="P120" s="4"/>
      <c r="Q120" s="4"/>
      <c r="R120" s="3"/>
      <c r="S120" s="3"/>
      <c r="T120" s="3"/>
      <c r="U120" s="3"/>
      <c r="V120" s="3"/>
      <c r="W120" s="3"/>
      <c r="X120" s="3"/>
    </row>
    <row r="121" spans="16:24" x14ac:dyDescent="0.2">
      <c r="P121" s="4"/>
      <c r="Q121" s="4"/>
      <c r="R121" s="3"/>
      <c r="S121" s="3"/>
      <c r="T121" s="3"/>
      <c r="U121" s="3"/>
      <c r="V121" s="3"/>
      <c r="W121" s="3"/>
      <c r="X121" s="3"/>
    </row>
    <row r="122" spans="16:24" x14ac:dyDescent="0.2">
      <c r="P122" s="4"/>
      <c r="Q122" s="4"/>
      <c r="R122" s="3"/>
      <c r="S122" s="3"/>
      <c r="T122" s="3"/>
      <c r="U122" s="3"/>
      <c r="V122" s="3"/>
      <c r="W122" s="3"/>
      <c r="X122" s="3"/>
    </row>
    <row r="123" spans="16:24" x14ac:dyDescent="0.2">
      <c r="P123" s="4"/>
      <c r="Q123" s="4"/>
      <c r="R123" s="3"/>
      <c r="S123" s="3"/>
      <c r="T123" s="3"/>
      <c r="U123" s="3"/>
      <c r="V123" s="3"/>
      <c r="W123" s="3"/>
      <c r="X123" s="3"/>
    </row>
    <row r="124" spans="16:24" x14ac:dyDescent="0.2">
      <c r="P124" s="4"/>
      <c r="Q124" s="4"/>
      <c r="R124" s="3"/>
      <c r="S124" s="3"/>
      <c r="T124" s="3"/>
      <c r="U124" s="3"/>
      <c r="V124" s="3"/>
      <c r="W124" s="3"/>
      <c r="X124" s="3"/>
    </row>
    <row r="125" spans="16:24" x14ac:dyDescent="0.2">
      <c r="P125" s="4"/>
      <c r="Q125" s="4"/>
      <c r="R125" s="3"/>
      <c r="S125" s="3"/>
      <c r="T125" s="3"/>
      <c r="U125" s="3"/>
      <c r="V125" s="3"/>
      <c r="W125" s="3"/>
      <c r="X125" s="3"/>
    </row>
    <row r="126" spans="16:24" x14ac:dyDescent="0.2">
      <c r="P126" s="4"/>
      <c r="Q126" s="4"/>
      <c r="R126" s="3"/>
      <c r="S126" s="3"/>
      <c r="T126" s="3"/>
      <c r="U126" s="3"/>
      <c r="V126" s="3"/>
      <c r="W126" s="3"/>
      <c r="X126" s="3"/>
    </row>
    <row r="127" spans="16:24" x14ac:dyDescent="0.2">
      <c r="P127" s="4"/>
      <c r="Q127" s="4"/>
      <c r="R127" s="3"/>
      <c r="S127" s="3"/>
      <c r="T127" s="3"/>
      <c r="U127" s="3"/>
      <c r="V127" s="3"/>
      <c r="W127" s="3"/>
      <c r="X127" s="3"/>
    </row>
    <row r="128" spans="16:24" x14ac:dyDescent="0.2">
      <c r="P128" s="4"/>
      <c r="Q128" s="4"/>
      <c r="R128" s="3"/>
      <c r="S128" s="3"/>
      <c r="T128" s="3"/>
      <c r="U128" s="3"/>
      <c r="V128" s="3"/>
      <c r="W128" s="3"/>
      <c r="X128" s="3"/>
    </row>
    <row r="129" spans="16:24" x14ac:dyDescent="0.2">
      <c r="P129" s="4"/>
      <c r="Q129" s="4"/>
      <c r="R129" s="3"/>
      <c r="S129" s="3"/>
      <c r="T129" s="3"/>
      <c r="U129" s="3"/>
      <c r="V129" s="3"/>
      <c r="W129" s="3"/>
      <c r="X129" s="3"/>
    </row>
    <row r="130" spans="16:24" x14ac:dyDescent="0.2">
      <c r="P130" s="4"/>
      <c r="Q130" s="4"/>
      <c r="R130" s="3"/>
      <c r="S130" s="3"/>
      <c r="T130" s="3"/>
      <c r="U130" s="3"/>
      <c r="V130" s="3"/>
      <c r="W130" s="3"/>
      <c r="X130" s="3"/>
    </row>
    <row r="131" spans="16:24" x14ac:dyDescent="0.2">
      <c r="P131" s="4"/>
      <c r="Q131" s="4"/>
      <c r="R131" s="3"/>
      <c r="S131" s="3"/>
      <c r="T131" s="3"/>
      <c r="U131" s="3"/>
      <c r="V131" s="3"/>
      <c r="W131" s="3"/>
      <c r="X131" s="3"/>
    </row>
    <row r="132" spans="16:24" x14ac:dyDescent="0.2">
      <c r="P132" s="4"/>
      <c r="Q132" s="4"/>
      <c r="R132" s="3"/>
      <c r="S132" s="3"/>
      <c r="T132" s="3"/>
      <c r="U132" s="3"/>
      <c r="V132" s="3"/>
      <c r="W132" s="3"/>
      <c r="X132" s="3"/>
    </row>
    <row r="133" spans="16:24" x14ac:dyDescent="0.2">
      <c r="P133" s="4"/>
      <c r="Q133" s="4"/>
      <c r="R133" s="3"/>
      <c r="S133" s="3"/>
      <c r="T133" s="3"/>
      <c r="U133" s="3"/>
      <c r="V133" s="3"/>
      <c r="W133" s="3"/>
      <c r="X133" s="3"/>
    </row>
    <row r="134" spans="16:24" x14ac:dyDescent="0.2">
      <c r="P134" s="4"/>
      <c r="Q134" s="4"/>
      <c r="R134" s="3"/>
      <c r="S134" s="3"/>
      <c r="T134" s="3"/>
      <c r="U134" s="3"/>
      <c r="V134" s="3"/>
      <c r="W134" s="3"/>
      <c r="X134" s="3"/>
    </row>
    <row r="135" spans="16:24" x14ac:dyDescent="0.2">
      <c r="P135" s="4"/>
      <c r="Q135" s="4"/>
      <c r="R135" s="3"/>
      <c r="S135" s="3"/>
      <c r="T135" s="3"/>
      <c r="U135" s="3"/>
      <c r="V135" s="3"/>
      <c r="W135" s="3"/>
      <c r="X135" s="3"/>
    </row>
    <row r="136" spans="16:24" x14ac:dyDescent="0.2">
      <c r="P136" s="4"/>
      <c r="Q136" s="4"/>
      <c r="R136" s="3"/>
      <c r="S136" s="3"/>
      <c r="T136" s="3"/>
      <c r="U136" s="3"/>
      <c r="V136" s="3"/>
      <c r="W136" s="3"/>
      <c r="X136" s="3"/>
    </row>
    <row r="137" spans="16:24" x14ac:dyDescent="0.2">
      <c r="P137" s="4"/>
      <c r="Q137" s="4"/>
      <c r="R137" s="3"/>
      <c r="S137" s="3"/>
      <c r="T137" s="3"/>
      <c r="U137" s="3"/>
      <c r="V137" s="3"/>
      <c r="W137" s="3"/>
      <c r="X137" s="3"/>
    </row>
    <row r="138" spans="16:24" x14ac:dyDescent="0.2">
      <c r="P138" s="4"/>
      <c r="Q138" s="4"/>
      <c r="R138" s="3"/>
      <c r="S138" s="3"/>
      <c r="T138" s="3"/>
      <c r="U138" s="3"/>
      <c r="V138" s="3"/>
      <c r="W138" s="3"/>
      <c r="X138" s="3"/>
    </row>
    <row r="139" spans="16:24" x14ac:dyDescent="0.2">
      <c r="P139" s="4"/>
      <c r="Q139" s="4"/>
      <c r="R139" s="3"/>
      <c r="S139" s="3"/>
      <c r="T139" s="3"/>
      <c r="U139" s="3"/>
      <c r="V139" s="3"/>
      <c r="W139" s="3"/>
      <c r="X139" s="3"/>
    </row>
    <row r="140" spans="16:24" x14ac:dyDescent="0.2">
      <c r="P140" s="4"/>
      <c r="Q140" s="4"/>
      <c r="R140" s="3"/>
      <c r="S140" s="3"/>
      <c r="T140" s="3"/>
      <c r="U140" s="3"/>
      <c r="V140" s="3"/>
      <c r="W140" s="3"/>
      <c r="X140" s="3"/>
    </row>
    <row r="141" spans="16:24" x14ac:dyDescent="0.2">
      <c r="P141" s="4"/>
      <c r="Q141" s="4"/>
      <c r="R141" s="3"/>
      <c r="S141" s="3"/>
      <c r="T141" s="3"/>
      <c r="U141" s="3"/>
      <c r="V141" s="3"/>
      <c r="W141" s="3"/>
      <c r="X141" s="3"/>
    </row>
    <row r="142" spans="16:24" x14ac:dyDescent="0.2">
      <c r="P142" s="4"/>
      <c r="Q142" s="4"/>
      <c r="R142" s="3"/>
      <c r="S142" s="3"/>
      <c r="T142" s="3"/>
      <c r="U142" s="3"/>
      <c r="V142" s="3"/>
      <c r="W142" s="3"/>
      <c r="X142" s="3"/>
    </row>
    <row r="143" spans="16:24" x14ac:dyDescent="0.2">
      <c r="P143" s="4"/>
      <c r="Q143" s="4"/>
      <c r="R143" s="3"/>
      <c r="S143" s="3"/>
      <c r="T143" s="3"/>
      <c r="U143" s="3"/>
      <c r="V143" s="3"/>
      <c r="W143" s="3"/>
      <c r="X143" s="3"/>
    </row>
    <row r="144" spans="16:24" x14ac:dyDescent="0.2">
      <c r="P144" s="4"/>
      <c r="Q144" s="4"/>
      <c r="R144" s="3"/>
      <c r="S144" s="3"/>
      <c r="T144" s="3"/>
      <c r="U144" s="3"/>
      <c r="V144" s="3"/>
      <c r="W144" s="3"/>
      <c r="X144" s="3"/>
    </row>
    <row r="145" spans="16:24" x14ac:dyDescent="0.2">
      <c r="P145" s="4"/>
      <c r="Q145" s="4"/>
      <c r="R145" s="3"/>
      <c r="S145" s="3"/>
      <c r="T145" s="3"/>
      <c r="U145" s="3"/>
      <c r="V145" s="3"/>
      <c r="W145" s="3"/>
      <c r="X145" s="3"/>
    </row>
    <row r="146" spans="16:24" x14ac:dyDescent="0.2">
      <c r="P146" s="4"/>
      <c r="Q146" s="4"/>
      <c r="R146" s="3"/>
      <c r="S146" s="3"/>
      <c r="T146" s="3"/>
      <c r="U146" s="3"/>
      <c r="V146" s="3"/>
      <c r="W146" s="3"/>
      <c r="X146" s="3"/>
    </row>
    <row r="147" spans="16:24" x14ac:dyDescent="0.2">
      <c r="P147" s="4"/>
      <c r="Q147" s="4"/>
      <c r="R147" s="3"/>
      <c r="S147" s="3"/>
      <c r="T147" s="3"/>
      <c r="U147" s="3"/>
      <c r="V147" s="3"/>
      <c r="W147" s="3"/>
      <c r="X147" s="3"/>
    </row>
    <row r="148" spans="16:24" x14ac:dyDescent="0.2">
      <c r="P148" s="4"/>
      <c r="Q148" s="4"/>
      <c r="R148" s="3"/>
      <c r="S148" s="3"/>
      <c r="T148" s="3"/>
      <c r="U148" s="3"/>
      <c r="V148" s="3"/>
      <c r="W148" s="3"/>
      <c r="X148" s="3"/>
    </row>
    <row r="149" spans="16:24" x14ac:dyDescent="0.2">
      <c r="P149" s="4"/>
      <c r="Q149" s="4"/>
      <c r="R149" s="3"/>
      <c r="S149" s="3"/>
      <c r="T149" s="3"/>
      <c r="U149" s="3"/>
      <c r="V149" s="3"/>
      <c r="W149" s="3"/>
      <c r="X149" s="3"/>
    </row>
    <row r="150" spans="16:24" x14ac:dyDescent="0.2">
      <c r="P150" s="4"/>
      <c r="Q150" s="4"/>
      <c r="R150" s="3"/>
      <c r="S150" s="3"/>
      <c r="T150" s="3"/>
      <c r="U150" s="3"/>
      <c r="V150" s="3"/>
      <c r="W150" s="3"/>
      <c r="X150" s="3"/>
    </row>
    <row r="151" spans="16:24" x14ac:dyDescent="0.2">
      <c r="P151" s="4"/>
      <c r="Q151" s="4"/>
      <c r="R151" s="3"/>
      <c r="S151" s="3"/>
      <c r="T151" s="3"/>
      <c r="U151" s="3"/>
      <c r="V151" s="3"/>
      <c r="W151" s="3"/>
      <c r="X151" s="3"/>
    </row>
    <row r="152" spans="16:24" x14ac:dyDescent="0.2">
      <c r="P152" s="4"/>
      <c r="Q152" s="4"/>
      <c r="R152" s="3"/>
      <c r="S152" s="3"/>
      <c r="T152" s="3"/>
      <c r="U152" s="3"/>
      <c r="V152" s="3"/>
      <c r="W152" s="3"/>
      <c r="X152" s="3"/>
    </row>
    <row r="153" spans="16:24" x14ac:dyDescent="0.2">
      <c r="P153" s="4"/>
      <c r="Q153" s="4"/>
      <c r="R153" s="3"/>
      <c r="S153" s="3"/>
      <c r="T153" s="3"/>
      <c r="U153" s="3"/>
      <c r="V153" s="3"/>
      <c r="W153" s="3"/>
      <c r="X153" s="3"/>
    </row>
    <row r="154" spans="16:24" x14ac:dyDescent="0.2">
      <c r="P154" s="4"/>
      <c r="Q154" s="4"/>
      <c r="R154" s="3"/>
      <c r="S154" s="3"/>
      <c r="T154" s="3"/>
      <c r="U154" s="3"/>
      <c r="V154" s="3"/>
      <c r="W154" s="3"/>
      <c r="X154" s="3"/>
    </row>
    <row r="155" spans="16:24" x14ac:dyDescent="0.2">
      <c r="P155" s="4"/>
      <c r="Q155" s="4"/>
      <c r="R155" s="3"/>
      <c r="S155" s="3"/>
      <c r="T155" s="3"/>
      <c r="U155" s="3"/>
      <c r="V155" s="3"/>
      <c r="W155" s="3"/>
      <c r="X155" s="3"/>
    </row>
    <row r="156" spans="16:24" x14ac:dyDescent="0.2">
      <c r="P156" s="4"/>
      <c r="Q156" s="4"/>
      <c r="R156" s="3"/>
      <c r="S156" s="3"/>
      <c r="T156" s="3"/>
      <c r="U156" s="3"/>
      <c r="V156" s="3"/>
      <c r="W156" s="3"/>
      <c r="X156" s="3"/>
    </row>
    <row r="157" spans="16:24" x14ac:dyDescent="0.2">
      <c r="P157" s="4"/>
      <c r="Q157" s="4"/>
      <c r="R157" s="3"/>
      <c r="S157" s="3"/>
      <c r="T157" s="3"/>
      <c r="U157" s="3"/>
      <c r="V157" s="3"/>
      <c r="W157" s="3"/>
      <c r="X157" s="3"/>
    </row>
    <row r="158" spans="16:24" x14ac:dyDescent="0.2">
      <c r="P158" s="4"/>
      <c r="Q158" s="4"/>
      <c r="R158" s="3"/>
      <c r="S158" s="3"/>
      <c r="T158" s="3"/>
      <c r="U158" s="3"/>
      <c r="V158" s="3"/>
      <c r="W158" s="3"/>
      <c r="X158" s="3"/>
    </row>
    <row r="159" spans="16:24" x14ac:dyDescent="0.2">
      <c r="P159" s="4"/>
      <c r="Q159" s="4"/>
      <c r="R159" s="3"/>
      <c r="S159" s="3"/>
      <c r="T159" s="3"/>
      <c r="U159" s="3"/>
      <c r="V159" s="3"/>
      <c r="W159" s="3"/>
      <c r="X159" s="3"/>
    </row>
    <row r="160" spans="16:24" x14ac:dyDescent="0.2">
      <c r="P160" s="4"/>
      <c r="Q160" s="4"/>
      <c r="R160" s="3"/>
      <c r="S160" s="3"/>
      <c r="T160" s="3"/>
      <c r="U160" s="3"/>
      <c r="V160" s="3"/>
      <c r="W160" s="3"/>
      <c r="X160" s="3"/>
    </row>
    <row r="161" spans="16:24" x14ac:dyDescent="0.2">
      <c r="P161" s="4"/>
      <c r="Q161" s="4"/>
      <c r="R161" s="3"/>
      <c r="S161" s="3"/>
      <c r="T161" s="3"/>
      <c r="U161" s="3"/>
      <c r="V161" s="3"/>
      <c r="W161" s="3"/>
      <c r="X161" s="3"/>
    </row>
    <row r="162" spans="16:24" x14ac:dyDescent="0.2">
      <c r="P162" s="4"/>
      <c r="Q162" s="4"/>
      <c r="R162" s="3"/>
      <c r="S162" s="3"/>
      <c r="T162" s="3"/>
      <c r="U162" s="3"/>
      <c r="V162" s="3"/>
      <c r="W162" s="3"/>
      <c r="X162" s="3"/>
    </row>
    <row r="163" spans="16:24" x14ac:dyDescent="0.2">
      <c r="P163" s="4"/>
      <c r="Q163" s="4"/>
      <c r="R163" s="3"/>
      <c r="S163" s="3"/>
      <c r="T163" s="3"/>
      <c r="U163" s="3"/>
      <c r="V163" s="3"/>
      <c r="W163" s="3"/>
      <c r="X163" s="3"/>
    </row>
    <row r="164" spans="16:24" x14ac:dyDescent="0.2">
      <c r="P164" s="4"/>
      <c r="Q164" s="4"/>
      <c r="R164" s="3"/>
      <c r="S164" s="3"/>
      <c r="T164" s="3"/>
      <c r="U164" s="3"/>
      <c r="V164" s="3"/>
      <c r="W164" s="3"/>
      <c r="X164" s="3"/>
    </row>
    <row r="165" spans="16:24" x14ac:dyDescent="0.2">
      <c r="P165" s="4"/>
      <c r="Q165" s="4"/>
      <c r="R165" s="3"/>
      <c r="S165" s="3"/>
      <c r="T165" s="3"/>
      <c r="U165" s="3"/>
      <c r="V165" s="3"/>
      <c r="W165" s="3"/>
      <c r="X165" s="3"/>
    </row>
    <row r="166" spans="16:24" x14ac:dyDescent="0.2">
      <c r="P166" s="4"/>
      <c r="Q166" s="4"/>
      <c r="R166" s="3"/>
      <c r="S166" s="3"/>
      <c r="T166" s="3"/>
      <c r="U166" s="3"/>
      <c r="V166" s="3"/>
      <c r="W166" s="3"/>
      <c r="X166" s="3"/>
    </row>
    <row r="167" spans="16:24" x14ac:dyDescent="0.2">
      <c r="P167" s="4"/>
      <c r="Q167" s="4"/>
      <c r="R167" s="3"/>
      <c r="S167" s="3"/>
      <c r="T167" s="3"/>
      <c r="U167" s="3"/>
      <c r="V167" s="3"/>
      <c r="W167" s="3"/>
      <c r="X167" s="3"/>
    </row>
    <row r="168" spans="16:24" x14ac:dyDescent="0.2">
      <c r="P168" s="4"/>
      <c r="Q168" s="4"/>
      <c r="R168" s="3"/>
      <c r="S168" s="3"/>
      <c r="T168" s="3"/>
      <c r="U168" s="3"/>
      <c r="V168" s="3"/>
      <c r="W168" s="3"/>
      <c r="X168" s="3"/>
    </row>
    <row r="169" spans="16:24" x14ac:dyDescent="0.2">
      <c r="P169" s="4"/>
      <c r="Q169" s="4"/>
      <c r="R169" s="3"/>
      <c r="S169" s="3"/>
      <c r="T169" s="3"/>
      <c r="U169" s="3"/>
      <c r="V169" s="3"/>
      <c r="W169" s="3"/>
      <c r="X169" s="3"/>
    </row>
    <row r="170" spans="16:24" x14ac:dyDescent="0.2">
      <c r="P170" s="4"/>
      <c r="Q170" s="4"/>
      <c r="R170" s="3"/>
      <c r="S170" s="3"/>
      <c r="T170" s="3"/>
      <c r="U170" s="3"/>
      <c r="V170" s="3"/>
      <c r="W170" s="3"/>
      <c r="X170" s="3"/>
    </row>
    <row r="171" spans="16:24" x14ac:dyDescent="0.2">
      <c r="P171" s="4"/>
      <c r="Q171" s="4"/>
      <c r="R171" s="3"/>
      <c r="S171" s="3"/>
      <c r="T171" s="3"/>
      <c r="U171" s="3"/>
      <c r="V171" s="3"/>
      <c r="W171" s="3"/>
      <c r="X171" s="3"/>
    </row>
    <row r="172" spans="16:24" x14ac:dyDescent="0.2">
      <c r="P172" s="4"/>
      <c r="Q172" s="4"/>
      <c r="R172" s="3"/>
      <c r="S172" s="3"/>
      <c r="T172" s="3"/>
      <c r="U172" s="3"/>
      <c r="V172" s="3"/>
      <c r="W172" s="3"/>
      <c r="X172" s="3"/>
    </row>
    <row r="173" spans="16:24" x14ac:dyDescent="0.2">
      <c r="P173" s="4"/>
      <c r="Q173" s="4"/>
      <c r="R173" s="3"/>
      <c r="S173" s="3"/>
      <c r="T173" s="3"/>
      <c r="U173" s="3"/>
      <c r="V173" s="3"/>
      <c r="W173" s="3"/>
      <c r="X173" s="3"/>
    </row>
    <row r="174" spans="16:24" x14ac:dyDescent="0.2">
      <c r="P174" s="4"/>
      <c r="Q174" s="4"/>
      <c r="R174" s="3"/>
      <c r="S174" s="3"/>
      <c r="T174" s="3"/>
      <c r="U174" s="3"/>
      <c r="V174" s="3"/>
      <c r="W174" s="3"/>
      <c r="X174" s="3"/>
    </row>
    <row r="175" spans="16:24" x14ac:dyDescent="0.2">
      <c r="P175" s="4"/>
      <c r="Q175" s="4"/>
      <c r="R175" s="3"/>
      <c r="S175" s="3"/>
      <c r="T175" s="3"/>
      <c r="U175" s="3"/>
      <c r="V175" s="3"/>
      <c r="W175" s="3"/>
      <c r="X175" s="3"/>
    </row>
    <row r="176" spans="16:24" x14ac:dyDescent="0.2">
      <c r="P176" s="4"/>
      <c r="Q176" s="4"/>
      <c r="R176" s="3"/>
      <c r="S176" s="3"/>
      <c r="T176" s="3"/>
      <c r="U176" s="3"/>
      <c r="V176" s="3"/>
      <c r="W176" s="3"/>
      <c r="X176" s="3"/>
    </row>
    <row r="177" spans="16:24" x14ac:dyDescent="0.2">
      <c r="P177" s="4"/>
      <c r="Q177" s="4"/>
      <c r="R177" s="3"/>
      <c r="S177" s="3"/>
      <c r="T177" s="3"/>
      <c r="U177" s="3"/>
      <c r="V177" s="3"/>
      <c r="W177" s="3"/>
      <c r="X177" s="3"/>
    </row>
    <row r="178" spans="16:24" x14ac:dyDescent="0.2">
      <c r="P178" s="4"/>
      <c r="Q178" s="4"/>
      <c r="R178" s="3"/>
      <c r="S178" s="3"/>
      <c r="T178" s="3"/>
      <c r="U178" s="3"/>
      <c r="V178" s="3"/>
      <c r="W178" s="3"/>
      <c r="X178" s="3"/>
    </row>
    <row r="179" spans="16:24" x14ac:dyDescent="0.2">
      <c r="P179" s="4"/>
      <c r="Q179" s="4"/>
      <c r="R179" s="3"/>
      <c r="S179" s="3"/>
      <c r="T179" s="3"/>
      <c r="U179" s="3"/>
      <c r="V179" s="3"/>
      <c r="W179" s="3"/>
      <c r="X179" s="3"/>
    </row>
    <row r="180" spans="16:24" x14ac:dyDescent="0.2">
      <c r="P180" s="4"/>
      <c r="Q180" s="4"/>
      <c r="R180" s="3"/>
      <c r="S180" s="3"/>
      <c r="T180" s="3"/>
      <c r="U180" s="3"/>
      <c r="V180" s="3"/>
      <c r="W180" s="3"/>
      <c r="X180" s="3"/>
    </row>
    <row r="181" spans="16:24" x14ac:dyDescent="0.2">
      <c r="P181" s="4"/>
      <c r="Q181" s="4"/>
      <c r="R181" s="3"/>
      <c r="S181" s="3"/>
      <c r="T181" s="3"/>
      <c r="U181" s="3"/>
      <c r="V181" s="3"/>
      <c r="W181" s="3"/>
      <c r="X181" s="3"/>
    </row>
    <row r="182" spans="16:24" x14ac:dyDescent="0.2">
      <c r="P182" s="4"/>
      <c r="Q182" s="4"/>
      <c r="R182" s="3"/>
      <c r="S182" s="3"/>
      <c r="T182" s="3"/>
      <c r="U182" s="3"/>
      <c r="V182" s="3"/>
      <c r="W182" s="3"/>
      <c r="X182" s="3"/>
    </row>
    <row r="183" spans="16:24" x14ac:dyDescent="0.2">
      <c r="P183" s="4"/>
      <c r="Q183" s="4"/>
      <c r="R183" s="3"/>
      <c r="S183" s="3"/>
      <c r="T183" s="3"/>
      <c r="U183" s="3"/>
      <c r="V183" s="3"/>
      <c r="W183" s="3"/>
      <c r="X183" s="3"/>
    </row>
    <row r="184" spans="16:24" x14ac:dyDescent="0.2">
      <c r="P184" s="4"/>
      <c r="Q184" s="4"/>
      <c r="R184" s="3"/>
      <c r="S184" s="3"/>
      <c r="T184" s="3"/>
      <c r="U184" s="3"/>
      <c r="V184" s="3"/>
      <c r="W184" s="3"/>
      <c r="X184" s="3"/>
    </row>
    <row r="185" spans="16:24" x14ac:dyDescent="0.2">
      <c r="P185" s="4"/>
      <c r="Q185" s="4"/>
      <c r="R185" s="3"/>
      <c r="S185" s="3"/>
      <c r="T185" s="3"/>
      <c r="U185" s="3"/>
      <c r="V185" s="3"/>
      <c r="W185" s="3"/>
      <c r="X185" s="3"/>
    </row>
    <row r="186" spans="16:24" x14ac:dyDescent="0.2">
      <c r="P186" s="4"/>
      <c r="Q186" s="4"/>
      <c r="R186" s="3"/>
      <c r="S186" s="3"/>
      <c r="T186" s="3"/>
      <c r="U186" s="3"/>
      <c r="V186" s="3"/>
      <c r="W186" s="3"/>
      <c r="X186" s="3"/>
    </row>
    <row r="187" spans="16:24" x14ac:dyDescent="0.2">
      <c r="P187" s="4"/>
      <c r="Q187" s="4"/>
      <c r="R187" s="3"/>
      <c r="S187" s="3"/>
      <c r="T187" s="3"/>
      <c r="U187" s="3"/>
      <c r="V187" s="3"/>
      <c r="W187" s="3"/>
      <c r="X187" s="3"/>
    </row>
    <row r="188" spans="16:24" x14ac:dyDescent="0.2">
      <c r="P188" s="4"/>
      <c r="Q188" s="4"/>
      <c r="R188" s="3"/>
      <c r="S188" s="3"/>
      <c r="T188" s="3"/>
      <c r="U188" s="3"/>
      <c r="V188" s="3"/>
      <c r="W188" s="3"/>
      <c r="X188" s="3"/>
    </row>
    <row r="189" spans="16:24" x14ac:dyDescent="0.2">
      <c r="P189" s="4"/>
      <c r="Q189" s="4"/>
      <c r="R189" s="3"/>
      <c r="S189" s="3"/>
      <c r="T189" s="3"/>
      <c r="U189" s="3"/>
      <c r="V189" s="3"/>
      <c r="W189" s="3"/>
      <c r="X189" s="3"/>
    </row>
    <row r="190" spans="16:24" x14ac:dyDescent="0.2">
      <c r="P190" s="4"/>
      <c r="Q190" s="4"/>
      <c r="R190" s="3"/>
      <c r="S190" s="3"/>
      <c r="T190" s="3"/>
      <c r="U190" s="3"/>
      <c r="V190" s="3"/>
      <c r="W190" s="3"/>
      <c r="X190" s="3"/>
    </row>
    <row r="191" spans="16:24" x14ac:dyDescent="0.2">
      <c r="P191" s="4"/>
      <c r="Q191" s="4"/>
      <c r="R191" s="3"/>
      <c r="S191" s="3"/>
      <c r="T191" s="3"/>
      <c r="U191" s="3"/>
      <c r="V191" s="3"/>
      <c r="W191" s="3"/>
      <c r="X191" s="3"/>
    </row>
    <row r="192" spans="16:24" x14ac:dyDescent="0.2">
      <c r="P192" s="4"/>
      <c r="Q192" s="4"/>
      <c r="R192" s="3"/>
      <c r="S192" s="3"/>
      <c r="T192" s="3"/>
      <c r="U192" s="3"/>
      <c r="V192" s="3"/>
      <c r="W192" s="3"/>
      <c r="X192" s="3"/>
    </row>
    <row r="193" spans="16:24" x14ac:dyDescent="0.2">
      <c r="P193" s="4"/>
      <c r="Q193" s="4"/>
      <c r="R193" s="3"/>
      <c r="S193" s="3"/>
      <c r="T193" s="3"/>
      <c r="U193" s="3"/>
      <c r="V193" s="3"/>
      <c r="W193" s="3"/>
      <c r="X193" s="3"/>
    </row>
    <row r="194" spans="16:24" x14ac:dyDescent="0.2">
      <c r="P194" s="4"/>
      <c r="Q194" s="4"/>
      <c r="R194" s="3"/>
      <c r="S194" s="3"/>
      <c r="T194" s="3"/>
      <c r="U194" s="3"/>
      <c r="V194" s="3"/>
      <c r="W194" s="3"/>
      <c r="X194" s="3"/>
    </row>
    <row r="195" spans="16:24" x14ac:dyDescent="0.2">
      <c r="P195" s="4"/>
      <c r="Q195" s="4"/>
      <c r="R195" s="3"/>
      <c r="S195" s="3"/>
      <c r="T195" s="3"/>
      <c r="U195" s="3"/>
      <c r="V195" s="3"/>
      <c r="W195" s="3"/>
      <c r="X195" s="3"/>
    </row>
    <row r="196" spans="16:24" x14ac:dyDescent="0.2">
      <c r="P196" s="4"/>
      <c r="Q196" s="4"/>
      <c r="R196" s="3"/>
      <c r="S196" s="3"/>
      <c r="T196" s="3"/>
      <c r="U196" s="3"/>
      <c r="V196" s="3"/>
      <c r="W196" s="3"/>
      <c r="X196" s="3"/>
    </row>
    <row r="197" spans="16:24" x14ac:dyDescent="0.2">
      <c r="P197" s="4"/>
      <c r="Q197" s="4"/>
      <c r="R197" s="3"/>
      <c r="S197" s="3"/>
      <c r="T197" s="3"/>
      <c r="U197" s="3"/>
      <c r="V197" s="3"/>
      <c r="W197" s="3"/>
      <c r="X197" s="3"/>
    </row>
    <row r="198" spans="16:24" x14ac:dyDescent="0.2">
      <c r="P198" s="4"/>
      <c r="Q198" s="4"/>
      <c r="R198" s="3"/>
      <c r="S198" s="3"/>
      <c r="T198" s="3"/>
      <c r="U198" s="3"/>
      <c r="V198" s="3"/>
      <c r="W198" s="3"/>
      <c r="X198" s="3"/>
    </row>
    <row r="199" spans="16:24" x14ac:dyDescent="0.2">
      <c r="P199" s="4"/>
      <c r="Q199" s="4"/>
      <c r="R199" s="3"/>
      <c r="S199" s="3"/>
      <c r="T199" s="3"/>
      <c r="U199" s="3"/>
      <c r="V199" s="3"/>
      <c r="W199" s="3"/>
      <c r="X199" s="3"/>
    </row>
    <row r="200" spans="16:24" x14ac:dyDescent="0.2">
      <c r="P200" s="4"/>
      <c r="Q200" s="4"/>
      <c r="R200" s="3"/>
      <c r="S200" s="3"/>
      <c r="T200" s="3"/>
      <c r="U200" s="3"/>
      <c r="V200" s="3"/>
      <c r="W200" s="3"/>
      <c r="X200" s="3"/>
    </row>
    <row r="201" spans="16:24" x14ac:dyDescent="0.2">
      <c r="P201" s="4"/>
      <c r="Q201" s="4"/>
      <c r="R201" s="3"/>
      <c r="S201" s="3"/>
      <c r="T201" s="3"/>
      <c r="U201" s="3"/>
      <c r="V201" s="3"/>
      <c r="W201" s="3"/>
      <c r="X201" s="3"/>
    </row>
    <row r="202" spans="16:24" x14ac:dyDescent="0.2">
      <c r="P202" s="4"/>
      <c r="Q202" s="4"/>
      <c r="R202" s="3"/>
      <c r="S202" s="3"/>
      <c r="T202" s="3"/>
      <c r="U202" s="3"/>
      <c r="V202" s="3"/>
      <c r="W202" s="3"/>
      <c r="X202" s="3"/>
    </row>
    <row r="203" spans="16:24" x14ac:dyDescent="0.2">
      <c r="P203" s="4"/>
      <c r="Q203" s="4"/>
      <c r="R203" s="3"/>
      <c r="S203" s="3"/>
      <c r="T203" s="3"/>
      <c r="U203" s="3"/>
      <c r="V203" s="3"/>
      <c r="W203" s="3"/>
      <c r="X203" s="3"/>
    </row>
    <row r="204" spans="16:24" x14ac:dyDescent="0.2">
      <c r="P204" s="4"/>
      <c r="Q204" s="4"/>
      <c r="R204" s="3"/>
      <c r="S204" s="3"/>
      <c r="T204" s="3"/>
      <c r="U204" s="3"/>
      <c r="V204" s="3"/>
      <c r="W204" s="3"/>
      <c r="X204" s="3"/>
    </row>
    <row r="205" spans="16:24" x14ac:dyDescent="0.2">
      <c r="P205" s="4"/>
      <c r="Q205" s="4"/>
      <c r="R205" s="3"/>
      <c r="S205" s="3"/>
      <c r="T205" s="3"/>
      <c r="U205" s="3"/>
      <c r="V205" s="3"/>
      <c r="W205" s="3"/>
      <c r="X205" s="3"/>
    </row>
    <row r="206" spans="16:24" x14ac:dyDescent="0.2">
      <c r="P206" s="4"/>
      <c r="Q206" s="4"/>
      <c r="R206" s="3"/>
      <c r="S206" s="3"/>
      <c r="T206" s="3"/>
      <c r="U206" s="3"/>
      <c r="V206" s="3"/>
      <c r="W206" s="3"/>
      <c r="X206" s="3"/>
    </row>
    <row r="207" spans="16:24" x14ac:dyDescent="0.2">
      <c r="P207" s="4"/>
      <c r="Q207" s="4"/>
      <c r="R207" s="3"/>
      <c r="S207" s="3"/>
      <c r="T207" s="3"/>
      <c r="U207" s="3"/>
      <c r="V207" s="3"/>
      <c r="W207" s="3"/>
      <c r="X207" s="3"/>
    </row>
    <row r="208" spans="16:24" x14ac:dyDescent="0.2">
      <c r="P208" s="4"/>
      <c r="Q208" s="4"/>
      <c r="R208" s="3"/>
      <c r="S208" s="3"/>
      <c r="T208" s="3"/>
      <c r="U208" s="3"/>
      <c r="V208" s="3"/>
      <c r="W208" s="3"/>
      <c r="X208" s="3"/>
    </row>
    <row r="209" spans="16:24" x14ac:dyDescent="0.2">
      <c r="P209" s="4"/>
      <c r="Q209" s="4"/>
      <c r="R209" s="3"/>
      <c r="S209" s="3"/>
      <c r="T209" s="3"/>
      <c r="U209" s="3"/>
      <c r="V209" s="3"/>
      <c r="W209" s="3"/>
      <c r="X209" s="3"/>
    </row>
    <row r="210" spans="16:24" x14ac:dyDescent="0.2">
      <c r="P210" s="4"/>
      <c r="Q210" s="4"/>
      <c r="R210" s="3"/>
      <c r="S210" s="3"/>
      <c r="T210" s="3"/>
      <c r="U210" s="3"/>
      <c r="V210" s="3"/>
      <c r="W210" s="3"/>
      <c r="X210" s="3"/>
    </row>
    <row r="211" spans="16:24" x14ac:dyDescent="0.2">
      <c r="P211" s="4"/>
      <c r="Q211" s="4"/>
      <c r="R211" s="3"/>
      <c r="S211" s="3"/>
      <c r="T211" s="3"/>
      <c r="U211" s="3"/>
      <c r="V211" s="3"/>
      <c r="W211" s="3"/>
      <c r="X211" s="3"/>
    </row>
    <row r="212" spans="16:24" x14ac:dyDescent="0.2">
      <c r="P212" s="4"/>
      <c r="Q212" s="4"/>
      <c r="R212" s="3"/>
      <c r="S212" s="3"/>
      <c r="T212" s="3"/>
      <c r="U212" s="3"/>
      <c r="V212" s="3"/>
      <c r="W212" s="3"/>
      <c r="X212" s="3"/>
    </row>
    <row r="213" spans="16:24" x14ac:dyDescent="0.2">
      <c r="P213" s="4"/>
      <c r="Q213" s="4"/>
      <c r="R213" s="3"/>
      <c r="S213" s="3"/>
      <c r="T213" s="3"/>
      <c r="U213" s="3"/>
      <c r="V213" s="3"/>
      <c r="W213" s="3"/>
      <c r="X213" s="3"/>
    </row>
    <row r="214" spans="16:24" x14ac:dyDescent="0.2">
      <c r="P214" s="4"/>
      <c r="Q214" s="4"/>
      <c r="R214" s="3"/>
      <c r="S214" s="3"/>
      <c r="T214" s="3"/>
      <c r="U214" s="3"/>
      <c r="V214" s="3"/>
      <c r="W214" s="3"/>
      <c r="X214" s="3"/>
    </row>
    <row r="215" spans="16:24" x14ac:dyDescent="0.2">
      <c r="P215" s="4"/>
      <c r="Q215" s="4"/>
      <c r="R215" s="3"/>
      <c r="S215" s="3"/>
      <c r="T215" s="3"/>
      <c r="U215" s="3"/>
      <c r="V215" s="3"/>
      <c r="W215" s="3"/>
      <c r="X215" s="3"/>
    </row>
    <row r="216" spans="16:24" x14ac:dyDescent="0.2">
      <c r="P216" s="4"/>
      <c r="Q216" s="4"/>
      <c r="R216" s="3"/>
      <c r="S216" s="3"/>
      <c r="T216" s="3"/>
      <c r="U216" s="3"/>
      <c r="V216" s="3"/>
      <c r="W216" s="3"/>
      <c r="X216" s="3"/>
    </row>
    <row r="217" spans="16:24" x14ac:dyDescent="0.2">
      <c r="P217" s="4"/>
      <c r="Q217" s="4"/>
      <c r="R217" s="3"/>
      <c r="S217" s="3"/>
      <c r="T217" s="3"/>
      <c r="U217" s="3"/>
      <c r="V217" s="3"/>
      <c r="W217" s="3"/>
      <c r="X217" s="3"/>
    </row>
    <row r="218" spans="16:24" x14ac:dyDescent="0.2">
      <c r="P218" s="4"/>
      <c r="Q218" s="4"/>
      <c r="R218" s="3"/>
      <c r="S218" s="3"/>
      <c r="T218" s="3"/>
      <c r="U218" s="3"/>
      <c r="V218" s="3"/>
      <c r="W218" s="3"/>
      <c r="X218" s="3"/>
    </row>
    <row r="219" spans="16:24" x14ac:dyDescent="0.2">
      <c r="P219" s="4"/>
      <c r="Q219" s="4"/>
      <c r="R219" s="3"/>
      <c r="S219" s="3"/>
      <c r="T219" s="3"/>
      <c r="U219" s="3"/>
      <c r="V219" s="3"/>
      <c r="W219" s="3"/>
      <c r="X219" s="3"/>
    </row>
    <row r="220" spans="16:24" x14ac:dyDescent="0.2">
      <c r="P220" s="4"/>
      <c r="Q220" s="4"/>
      <c r="R220" s="3"/>
      <c r="S220" s="3"/>
      <c r="T220" s="3"/>
      <c r="U220" s="3"/>
      <c r="V220" s="3"/>
      <c r="W220" s="3"/>
      <c r="X220" s="3"/>
    </row>
    <row r="221" spans="16:24" x14ac:dyDescent="0.2">
      <c r="P221" s="4"/>
      <c r="Q221" s="4"/>
      <c r="R221" s="3"/>
      <c r="S221" s="3"/>
      <c r="T221" s="3"/>
      <c r="U221" s="3"/>
      <c r="V221" s="3"/>
      <c r="W221" s="3"/>
      <c r="X221" s="3"/>
    </row>
    <row r="222" spans="16:24" x14ac:dyDescent="0.2">
      <c r="P222" s="4"/>
      <c r="Q222" s="4"/>
      <c r="R222" s="3"/>
      <c r="S222" s="3"/>
      <c r="T222" s="3"/>
      <c r="U222" s="3"/>
      <c r="V222" s="3"/>
      <c r="W222" s="3"/>
      <c r="X222" s="3"/>
    </row>
    <row r="223" spans="16:24" x14ac:dyDescent="0.2">
      <c r="P223" s="4"/>
      <c r="Q223" s="4"/>
      <c r="R223" s="3"/>
      <c r="S223" s="3"/>
      <c r="T223" s="3"/>
      <c r="U223" s="3"/>
      <c r="V223" s="3"/>
      <c r="W223" s="3"/>
      <c r="X223" s="3"/>
    </row>
    <row r="224" spans="16:24" x14ac:dyDescent="0.2">
      <c r="P224" s="4"/>
      <c r="Q224" s="4"/>
      <c r="R224" s="3"/>
      <c r="S224" s="3"/>
      <c r="T224" s="3"/>
      <c r="U224" s="3"/>
      <c r="V224" s="3"/>
      <c r="W224" s="3"/>
      <c r="X224" s="3"/>
    </row>
    <row r="225" spans="16:24" x14ac:dyDescent="0.2">
      <c r="P225" s="4"/>
      <c r="Q225" s="4"/>
      <c r="R225" s="3"/>
      <c r="S225" s="3"/>
      <c r="T225" s="3"/>
      <c r="U225" s="3"/>
      <c r="V225" s="3"/>
      <c r="W225" s="3"/>
      <c r="X225" s="3"/>
    </row>
    <row r="226" spans="16:24" x14ac:dyDescent="0.2">
      <c r="P226" s="4"/>
      <c r="Q226" s="4"/>
      <c r="R226" s="3"/>
      <c r="S226" s="3"/>
      <c r="T226" s="3"/>
      <c r="U226" s="3"/>
      <c r="V226" s="3"/>
      <c r="W226" s="3"/>
      <c r="X226" s="3"/>
    </row>
    <row r="227" spans="16:24" x14ac:dyDescent="0.2">
      <c r="P227" s="4"/>
      <c r="Q227" s="4"/>
      <c r="R227" s="3"/>
      <c r="S227" s="3"/>
      <c r="T227" s="3"/>
      <c r="U227" s="3"/>
      <c r="V227" s="3"/>
      <c r="W227" s="3"/>
      <c r="X227" s="3"/>
    </row>
    <row r="228" spans="16:24" x14ac:dyDescent="0.2">
      <c r="P228" s="4"/>
      <c r="Q228" s="4"/>
      <c r="R228" s="3"/>
      <c r="S228" s="3"/>
      <c r="T228" s="3"/>
      <c r="U228" s="3"/>
      <c r="V228" s="3"/>
      <c r="W228" s="3"/>
      <c r="X228" s="3"/>
    </row>
    <row r="229" spans="16:24" x14ac:dyDescent="0.2">
      <c r="P229" s="4"/>
      <c r="Q229" s="4"/>
      <c r="R229" s="3"/>
      <c r="S229" s="3"/>
      <c r="T229" s="3"/>
      <c r="U229" s="3"/>
      <c r="V229" s="3"/>
      <c r="W229" s="3"/>
      <c r="X229" s="3"/>
    </row>
    <row r="230" spans="16:24" x14ac:dyDescent="0.2">
      <c r="P230" s="4"/>
      <c r="Q230" s="4"/>
      <c r="R230" s="3"/>
      <c r="S230" s="3"/>
      <c r="T230" s="3"/>
      <c r="U230" s="3"/>
      <c r="V230" s="3"/>
      <c r="W230" s="3"/>
      <c r="X230" s="3"/>
    </row>
    <row r="231" spans="16:24" x14ac:dyDescent="0.2">
      <c r="P231" s="4"/>
      <c r="Q231" s="4"/>
      <c r="R231" s="3"/>
      <c r="S231" s="3"/>
      <c r="T231" s="3"/>
      <c r="U231" s="3"/>
      <c r="V231" s="3"/>
      <c r="W231" s="3"/>
      <c r="X231" s="3"/>
    </row>
    <row r="232" spans="16:24" x14ac:dyDescent="0.2">
      <c r="P232" s="4"/>
      <c r="Q232" s="4"/>
      <c r="R232" s="3"/>
      <c r="S232" s="3"/>
      <c r="T232" s="3"/>
      <c r="U232" s="3"/>
      <c r="V232" s="3"/>
      <c r="W232" s="3"/>
      <c r="X232" s="3"/>
    </row>
    <row r="233" spans="16:24" x14ac:dyDescent="0.2">
      <c r="P233" s="4"/>
      <c r="Q233" s="4"/>
      <c r="R233" s="3"/>
      <c r="S233" s="3"/>
      <c r="T233" s="3"/>
      <c r="U233" s="3"/>
      <c r="V233" s="3"/>
      <c r="W233" s="3"/>
      <c r="X233" s="3"/>
    </row>
    <row r="234" spans="16:24" x14ac:dyDescent="0.2">
      <c r="P234" s="4"/>
      <c r="Q234" s="4"/>
      <c r="R234" s="3"/>
      <c r="S234" s="3"/>
      <c r="T234" s="3"/>
      <c r="U234" s="3"/>
      <c r="V234" s="3"/>
      <c r="W234" s="3"/>
      <c r="X234" s="3"/>
    </row>
    <row r="235" spans="16:24" x14ac:dyDescent="0.2">
      <c r="P235" s="4"/>
      <c r="Q235" s="4"/>
      <c r="R235" s="3"/>
      <c r="S235" s="3"/>
      <c r="T235" s="3"/>
      <c r="U235" s="3"/>
      <c r="V235" s="3"/>
      <c r="W235" s="3"/>
      <c r="X235" s="3"/>
    </row>
    <row r="236" spans="16:24" x14ac:dyDescent="0.2">
      <c r="P236" s="4"/>
      <c r="Q236" s="4"/>
      <c r="R236" s="3"/>
      <c r="S236" s="3"/>
      <c r="T236" s="3"/>
      <c r="U236" s="3"/>
      <c r="V236" s="3"/>
      <c r="W236" s="3"/>
      <c r="X236" s="3"/>
    </row>
    <row r="237" spans="16:24" x14ac:dyDescent="0.2">
      <c r="P237" s="4"/>
      <c r="Q237" s="4"/>
      <c r="R237" s="3"/>
      <c r="S237" s="3"/>
      <c r="T237" s="3"/>
      <c r="U237" s="3"/>
      <c r="V237" s="3"/>
      <c r="W237" s="3"/>
      <c r="X237" s="3"/>
    </row>
    <row r="238" spans="16:24" x14ac:dyDescent="0.2">
      <c r="P238" s="4"/>
      <c r="Q238" s="4"/>
      <c r="R238" s="3"/>
      <c r="S238" s="3"/>
      <c r="T238" s="3"/>
      <c r="U238" s="3"/>
      <c r="V238" s="3"/>
      <c r="W238" s="3"/>
      <c r="X238" s="3"/>
    </row>
    <row r="239" spans="16:24" x14ac:dyDescent="0.2">
      <c r="P239" s="4"/>
      <c r="Q239" s="4"/>
      <c r="R239" s="3"/>
      <c r="S239" s="3"/>
      <c r="T239" s="3"/>
      <c r="U239" s="3"/>
      <c r="V239" s="3"/>
      <c r="W239" s="3"/>
      <c r="X239" s="3"/>
    </row>
    <row r="240" spans="16:24" x14ac:dyDescent="0.2">
      <c r="P240" s="4"/>
      <c r="Q240" s="4"/>
      <c r="R240" s="3"/>
      <c r="S240" s="3"/>
      <c r="T240" s="3"/>
      <c r="U240" s="3"/>
      <c r="V240" s="3"/>
      <c r="W240" s="3"/>
      <c r="X240" s="3"/>
    </row>
    <row r="241" spans="16:24" x14ac:dyDescent="0.2">
      <c r="P241" s="4"/>
      <c r="Q241" s="4"/>
      <c r="R241" s="3"/>
      <c r="S241" s="3"/>
      <c r="T241" s="3"/>
      <c r="U241" s="3"/>
      <c r="V241" s="3"/>
      <c r="W241" s="3"/>
      <c r="X241" s="3"/>
    </row>
    <row r="242" spans="16:24" x14ac:dyDescent="0.2">
      <c r="P242" s="4"/>
      <c r="Q242" s="4"/>
      <c r="R242" s="3"/>
      <c r="S242" s="3"/>
      <c r="T242" s="3"/>
      <c r="U242" s="3"/>
      <c r="V242" s="3"/>
      <c r="W242" s="3"/>
      <c r="X242" s="3"/>
    </row>
    <row r="243" spans="16:24" x14ac:dyDescent="0.2">
      <c r="P243" s="4"/>
      <c r="Q243" s="4"/>
      <c r="R243" s="3"/>
      <c r="S243" s="3"/>
      <c r="T243" s="3"/>
      <c r="U243" s="3"/>
      <c r="V243" s="3"/>
      <c r="W243" s="3"/>
      <c r="X243" s="3"/>
    </row>
    <row r="244" spans="16:24" x14ac:dyDescent="0.2">
      <c r="P244" s="4"/>
      <c r="Q244" s="4"/>
      <c r="R244" s="3"/>
      <c r="S244" s="3"/>
      <c r="T244" s="3"/>
      <c r="U244" s="3"/>
      <c r="V244" s="3"/>
      <c r="W244" s="3"/>
      <c r="X244" s="3"/>
    </row>
    <row r="245" spans="16:24" x14ac:dyDescent="0.2">
      <c r="P245" s="4"/>
      <c r="Q245" s="4"/>
      <c r="R245" s="3"/>
      <c r="S245" s="3"/>
      <c r="T245" s="3"/>
      <c r="U245" s="3"/>
      <c r="V245" s="3"/>
      <c r="W245" s="3"/>
      <c r="X245" s="3"/>
    </row>
    <row r="246" spans="16:24" x14ac:dyDescent="0.2">
      <c r="P246" s="4"/>
      <c r="Q246" s="4"/>
      <c r="R246" s="3"/>
      <c r="S246" s="3"/>
      <c r="T246" s="3"/>
      <c r="U246" s="3"/>
      <c r="V246" s="3"/>
      <c r="W246" s="3"/>
      <c r="X246" s="3"/>
    </row>
    <row r="247" spans="16:24" x14ac:dyDescent="0.2">
      <c r="P247" s="4"/>
      <c r="Q247" s="4"/>
      <c r="R247" s="3"/>
      <c r="S247" s="3"/>
      <c r="T247" s="3"/>
      <c r="U247" s="3"/>
      <c r="V247" s="3"/>
      <c r="W247" s="3"/>
      <c r="X247" s="3"/>
    </row>
    <row r="248" spans="16:24" x14ac:dyDescent="0.2">
      <c r="P248" s="4"/>
      <c r="Q248" s="4"/>
      <c r="R248" s="3"/>
      <c r="S248" s="3"/>
      <c r="T248" s="3"/>
      <c r="U248" s="3"/>
      <c r="V248" s="3"/>
      <c r="W248" s="3"/>
      <c r="X248" s="3"/>
    </row>
    <row r="249" spans="16:24" x14ac:dyDescent="0.2">
      <c r="P249" s="4"/>
      <c r="Q249" s="4"/>
      <c r="R249" s="3"/>
      <c r="S249" s="3"/>
      <c r="T249" s="3"/>
      <c r="U249" s="3"/>
      <c r="V249" s="3"/>
      <c r="W249" s="3"/>
      <c r="X249" s="3"/>
    </row>
    <row r="250" spans="16:24" x14ac:dyDescent="0.2">
      <c r="P250" s="4"/>
      <c r="Q250" s="4"/>
      <c r="R250" s="3"/>
      <c r="S250" s="3"/>
      <c r="T250" s="3"/>
      <c r="U250" s="3"/>
      <c r="V250" s="3"/>
      <c r="W250" s="3"/>
      <c r="X250" s="3"/>
    </row>
    <row r="251" spans="16:24" x14ac:dyDescent="0.2">
      <c r="P251" s="4"/>
      <c r="Q251" s="4"/>
      <c r="R251" s="3"/>
      <c r="S251" s="3"/>
      <c r="T251" s="3"/>
      <c r="U251" s="3"/>
      <c r="V251" s="3"/>
      <c r="W251" s="3"/>
      <c r="X251" s="3"/>
    </row>
    <row r="252" spans="16:24" x14ac:dyDescent="0.2">
      <c r="P252" s="4"/>
      <c r="Q252" s="4"/>
      <c r="R252" s="3"/>
      <c r="S252" s="3"/>
      <c r="T252" s="3"/>
      <c r="U252" s="3"/>
      <c r="V252" s="3"/>
      <c r="W252" s="3"/>
      <c r="X252" s="3"/>
    </row>
    <row r="253" spans="16:24" x14ac:dyDescent="0.2">
      <c r="P253" s="4"/>
      <c r="Q253" s="4"/>
      <c r="R253" s="3"/>
      <c r="S253" s="3"/>
      <c r="T253" s="3"/>
      <c r="U253" s="3"/>
      <c r="V253" s="3"/>
      <c r="W253" s="3"/>
      <c r="X253" s="3"/>
    </row>
    <row r="254" spans="16:24" x14ac:dyDescent="0.2">
      <c r="P254" s="4"/>
      <c r="Q254" s="4"/>
      <c r="R254" s="3"/>
      <c r="S254" s="3"/>
      <c r="T254" s="3"/>
      <c r="U254" s="3"/>
      <c r="V254" s="3"/>
      <c r="W254" s="3"/>
      <c r="X254" s="3"/>
    </row>
    <row r="255" spans="16:24" x14ac:dyDescent="0.2">
      <c r="P255" s="4"/>
      <c r="Q255" s="4"/>
      <c r="R255" s="3"/>
      <c r="S255" s="3"/>
      <c r="T255" s="3"/>
      <c r="U255" s="3"/>
      <c r="V255" s="3"/>
      <c r="W255" s="3"/>
      <c r="X255" s="3"/>
    </row>
    <row r="256" spans="16:24" x14ac:dyDescent="0.2">
      <c r="P256" s="4"/>
      <c r="Q256" s="4"/>
      <c r="R256" s="3"/>
      <c r="S256" s="3"/>
      <c r="T256" s="3"/>
      <c r="U256" s="3"/>
      <c r="V256" s="3"/>
      <c r="W256" s="3"/>
      <c r="X256" s="3"/>
    </row>
    <row r="257" spans="16:24" x14ac:dyDescent="0.2">
      <c r="P257" s="4"/>
      <c r="Q257" s="4"/>
      <c r="R257" s="3"/>
      <c r="S257" s="3"/>
      <c r="T257" s="3"/>
      <c r="U257" s="3"/>
      <c r="V257" s="3"/>
      <c r="W257" s="3"/>
      <c r="X257" s="3"/>
    </row>
    <row r="258" spans="16:24" x14ac:dyDescent="0.2">
      <c r="P258" s="4"/>
      <c r="Q258" s="4"/>
      <c r="R258" s="3"/>
      <c r="S258" s="3"/>
      <c r="T258" s="3"/>
      <c r="U258" s="3"/>
      <c r="V258" s="3"/>
      <c r="W258" s="3"/>
      <c r="X258" s="3"/>
    </row>
    <row r="259" spans="16:24" x14ac:dyDescent="0.2">
      <c r="P259" s="4"/>
      <c r="Q259" s="4"/>
      <c r="R259" s="3"/>
      <c r="S259" s="3"/>
      <c r="T259" s="3"/>
      <c r="U259" s="3"/>
      <c r="V259" s="3"/>
      <c r="W259" s="3"/>
      <c r="X259" s="3"/>
    </row>
    <row r="260" spans="16:24" x14ac:dyDescent="0.2">
      <c r="P260" s="4"/>
      <c r="Q260" s="4"/>
      <c r="R260" s="3"/>
      <c r="S260" s="3"/>
      <c r="T260" s="3"/>
      <c r="U260" s="3"/>
      <c r="V260" s="3"/>
      <c r="W260" s="3"/>
      <c r="X260" s="3"/>
    </row>
    <row r="261" spans="16:24" x14ac:dyDescent="0.2">
      <c r="P261" s="4"/>
      <c r="Q261" s="4"/>
      <c r="R261" s="3"/>
      <c r="S261" s="3"/>
      <c r="T261" s="3"/>
      <c r="U261" s="3"/>
      <c r="V261" s="3"/>
      <c r="W261" s="3"/>
      <c r="X261" s="3"/>
    </row>
    <row r="262" spans="16:24" x14ac:dyDescent="0.2">
      <c r="P262" s="4"/>
      <c r="Q262" s="4"/>
      <c r="R262" s="3"/>
      <c r="S262" s="3"/>
      <c r="T262" s="3"/>
      <c r="U262" s="3"/>
      <c r="V262" s="3"/>
      <c r="W262" s="3"/>
      <c r="X262" s="3"/>
    </row>
    <row r="263" spans="16:24" x14ac:dyDescent="0.2">
      <c r="P263" s="4"/>
      <c r="Q263" s="4"/>
      <c r="R263" s="3"/>
      <c r="S263" s="3"/>
      <c r="T263" s="3"/>
      <c r="U263" s="3"/>
      <c r="V263" s="3"/>
      <c r="W263" s="3"/>
      <c r="X263" s="3"/>
    </row>
    <row r="264" spans="16:24" x14ac:dyDescent="0.2">
      <c r="P264" s="4"/>
      <c r="Q264" s="4"/>
      <c r="R264" s="3"/>
      <c r="S264" s="3"/>
      <c r="T264" s="3"/>
      <c r="U264" s="3"/>
      <c r="V264" s="3"/>
      <c r="W264" s="3"/>
      <c r="X264" s="3"/>
    </row>
    <row r="265" spans="16:24" x14ac:dyDescent="0.2">
      <c r="P265" s="4"/>
      <c r="Q265" s="4"/>
      <c r="R265" s="3"/>
      <c r="S265" s="3"/>
      <c r="T265" s="3"/>
      <c r="U265" s="3"/>
      <c r="V265" s="3"/>
      <c r="W265" s="3"/>
      <c r="X265" s="3"/>
    </row>
    <row r="266" spans="16:24" x14ac:dyDescent="0.2">
      <c r="P266" s="4"/>
      <c r="Q266" s="4"/>
      <c r="R266" s="3"/>
      <c r="S266" s="3"/>
      <c r="T266" s="3"/>
      <c r="U266" s="3"/>
      <c r="V266" s="3"/>
      <c r="W266" s="3"/>
      <c r="X266" s="3"/>
    </row>
    <row r="267" spans="16:24" x14ac:dyDescent="0.2">
      <c r="P267" s="4"/>
      <c r="Q267" s="4"/>
      <c r="R267" s="3"/>
      <c r="S267" s="3"/>
      <c r="T267" s="3"/>
      <c r="U267" s="3"/>
      <c r="V267" s="3"/>
      <c r="W267" s="3"/>
      <c r="X267" s="3"/>
    </row>
    <row r="268" spans="16:24" x14ac:dyDescent="0.2">
      <c r="P268" s="4"/>
      <c r="Q268" s="4"/>
      <c r="R268" s="3"/>
      <c r="S268" s="3"/>
      <c r="T268" s="3"/>
      <c r="U268" s="3"/>
      <c r="V268" s="3"/>
      <c r="W268" s="3"/>
      <c r="X268" s="3"/>
    </row>
    <row r="269" spans="16:24" x14ac:dyDescent="0.2">
      <c r="P269" s="4"/>
      <c r="Q269" s="4"/>
      <c r="R269" s="3"/>
      <c r="S269" s="3"/>
      <c r="T269" s="3"/>
      <c r="U269" s="3"/>
      <c r="V269" s="3"/>
      <c r="W269" s="3"/>
      <c r="X269" s="3"/>
    </row>
    <row r="270" spans="16:24" x14ac:dyDescent="0.2">
      <c r="P270" s="4"/>
      <c r="Q270" s="4"/>
      <c r="R270" s="3"/>
      <c r="S270" s="3"/>
      <c r="T270" s="3"/>
      <c r="U270" s="3"/>
      <c r="V270" s="3"/>
      <c r="W270" s="3"/>
      <c r="X270" s="3"/>
    </row>
    <row r="271" spans="16:24" x14ac:dyDescent="0.2">
      <c r="P271" s="4"/>
      <c r="Q271" s="4"/>
      <c r="R271" s="3"/>
      <c r="S271" s="3"/>
      <c r="T271" s="3"/>
      <c r="U271" s="3"/>
      <c r="V271" s="3"/>
      <c r="W271" s="3"/>
      <c r="X271" s="3"/>
    </row>
    <row r="272" spans="16:24" x14ac:dyDescent="0.2">
      <c r="P272" s="4"/>
      <c r="Q272" s="4"/>
      <c r="R272" s="3"/>
      <c r="S272" s="3"/>
      <c r="T272" s="3"/>
      <c r="U272" s="3"/>
      <c r="V272" s="3"/>
      <c r="W272" s="3"/>
      <c r="X272" s="3"/>
    </row>
    <row r="273" spans="16:24" x14ac:dyDescent="0.2">
      <c r="P273" s="4"/>
      <c r="Q273" s="4"/>
      <c r="R273" s="3"/>
      <c r="S273" s="3"/>
      <c r="T273" s="3"/>
      <c r="U273" s="3"/>
      <c r="V273" s="3"/>
      <c r="W273" s="3"/>
      <c r="X273" s="3"/>
    </row>
    <row r="274" spans="16:24" x14ac:dyDescent="0.2">
      <c r="P274" s="4"/>
      <c r="Q274" s="4"/>
      <c r="R274" s="3"/>
      <c r="S274" s="3"/>
      <c r="T274" s="3"/>
      <c r="U274" s="3"/>
      <c r="V274" s="3"/>
      <c r="W274" s="3"/>
      <c r="X274" s="3"/>
    </row>
    <row r="275" spans="16:24" x14ac:dyDescent="0.2">
      <c r="P275" s="4"/>
      <c r="Q275" s="4"/>
      <c r="R275" s="3"/>
      <c r="S275" s="3"/>
      <c r="T275" s="3"/>
      <c r="U275" s="3"/>
      <c r="V275" s="3"/>
      <c r="W275" s="3"/>
      <c r="X275" s="3"/>
    </row>
    <row r="276" spans="16:24" x14ac:dyDescent="0.2">
      <c r="P276" s="4"/>
      <c r="Q276" s="4"/>
      <c r="R276" s="3"/>
      <c r="S276" s="3"/>
      <c r="T276" s="3"/>
      <c r="U276" s="3"/>
      <c r="V276" s="3"/>
      <c r="W276" s="3"/>
      <c r="X276" s="3"/>
    </row>
    <row r="277" spans="16:24" x14ac:dyDescent="0.2">
      <c r="P277" s="4"/>
      <c r="Q277" s="4"/>
      <c r="R277" s="3"/>
      <c r="S277" s="3"/>
      <c r="T277" s="3"/>
      <c r="U277" s="3"/>
      <c r="V277" s="3"/>
      <c r="W277" s="3"/>
      <c r="X277" s="3"/>
    </row>
    <row r="278" spans="16:24" x14ac:dyDescent="0.2">
      <c r="P278" s="4"/>
      <c r="Q278" s="4"/>
      <c r="R278" s="3"/>
      <c r="S278" s="3"/>
      <c r="T278" s="3"/>
      <c r="U278" s="3"/>
      <c r="V278" s="3"/>
      <c r="W278" s="3"/>
      <c r="X278" s="3"/>
    </row>
    <row r="279" spans="16:24" x14ac:dyDescent="0.2">
      <c r="P279" s="4"/>
      <c r="Q279" s="4"/>
      <c r="R279" s="3"/>
      <c r="S279" s="3"/>
      <c r="T279" s="3"/>
      <c r="U279" s="3"/>
      <c r="V279" s="3"/>
      <c r="W279" s="3"/>
      <c r="X279" s="3"/>
    </row>
    <row r="280" spans="16:24" x14ac:dyDescent="0.2">
      <c r="P280" s="4"/>
      <c r="Q280" s="4"/>
      <c r="R280" s="3"/>
      <c r="S280" s="3"/>
      <c r="T280" s="3"/>
      <c r="U280" s="3"/>
      <c r="V280" s="3"/>
      <c r="W280" s="3"/>
      <c r="X280" s="3"/>
    </row>
    <row r="281" spans="16:24" x14ac:dyDescent="0.2">
      <c r="P281" s="4"/>
      <c r="Q281" s="4"/>
      <c r="R281" s="3"/>
      <c r="S281" s="3"/>
      <c r="T281" s="3"/>
      <c r="U281" s="3"/>
      <c r="V281" s="3"/>
      <c r="W281" s="3"/>
      <c r="X281" s="3"/>
    </row>
    <row r="282" spans="16:24" x14ac:dyDescent="0.2">
      <c r="P282" s="4"/>
      <c r="Q282" s="4"/>
      <c r="R282" s="3"/>
      <c r="S282" s="3"/>
      <c r="T282" s="3"/>
      <c r="U282" s="3"/>
      <c r="V282" s="3"/>
      <c r="W282" s="3"/>
      <c r="X282" s="3"/>
    </row>
    <row r="283" spans="16:24" x14ac:dyDescent="0.2">
      <c r="P283" s="4"/>
      <c r="Q283" s="4"/>
      <c r="R283" s="3"/>
      <c r="S283" s="3"/>
      <c r="T283" s="3"/>
      <c r="U283" s="3"/>
      <c r="V283" s="3"/>
      <c r="W283" s="3"/>
      <c r="X283" s="3"/>
    </row>
    <row r="284" spans="16:24" x14ac:dyDescent="0.2">
      <c r="P284" s="4"/>
      <c r="Q284" s="4"/>
      <c r="R284" s="3"/>
      <c r="S284" s="3"/>
      <c r="T284" s="3"/>
      <c r="U284" s="3"/>
      <c r="V284" s="3"/>
      <c r="W284" s="3"/>
      <c r="X284" s="3"/>
    </row>
    <row r="285" spans="16:24" x14ac:dyDescent="0.2">
      <c r="P285" s="4"/>
      <c r="Q285" s="4"/>
      <c r="R285" s="3"/>
      <c r="S285" s="3"/>
      <c r="T285" s="3"/>
      <c r="U285" s="3"/>
      <c r="V285" s="3"/>
      <c r="W285" s="3"/>
      <c r="X285" s="3"/>
    </row>
    <row r="286" spans="16:24" x14ac:dyDescent="0.2">
      <c r="P286" s="4"/>
      <c r="Q286" s="4"/>
      <c r="R286" s="3"/>
      <c r="S286" s="3"/>
      <c r="T286" s="3"/>
      <c r="U286" s="3"/>
      <c r="V286" s="3"/>
      <c r="W286" s="3"/>
      <c r="X286" s="3"/>
    </row>
    <row r="287" spans="16:24" x14ac:dyDescent="0.2">
      <c r="P287" s="4"/>
      <c r="Q287" s="4"/>
      <c r="R287" s="3"/>
      <c r="S287" s="3"/>
      <c r="T287" s="3"/>
      <c r="U287" s="3"/>
      <c r="V287" s="3"/>
      <c r="W287" s="3"/>
      <c r="X287" s="3"/>
    </row>
    <row r="288" spans="16:24" x14ac:dyDescent="0.2">
      <c r="P288" s="4"/>
      <c r="Q288" s="4"/>
      <c r="R288" s="3"/>
      <c r="S288" s="3"/>
      <c r="T288" s="3"/>
      <c r="U288" s="3"/>
      <c r="V288" s="3"/>
      <c r="W288" s="3"/>
      <c r="X288" s="3"/>
    </row>
    <row r="289" spans="16:24" x14ac:dyDescent="0.2">
      <c r="P289" s="4"/>
      <c r="Q289" s="4"/>
      <c r="R289" s="3"/>
      <c r="S289" s="3"/>
      <c r="T289" s="3"/>
      <c r="U289" s="3"/>
      <c r="V289" s="3"/>
      <c r="W289" s="3"/>
      <c r="X289" s="3"/>
    </row>
    <row r="290" spans="16:24" x14ac:dyDescent="0.2">
      <c r="P290" s="4"/>
      <c r="Q290" s="4"/>
      <c r="R290" s="3"/>
      <c r="S290" s="3"/>
      <c r="T290" s="3"/>
      <c r="U290" s="3"/>
      <c r="V290" s="3"/>
      <c r="W290" s="3"/>
      <c r="X290" s="3"/>
    </row>
    <row r="291" spans="16:24" x14ac:dyDescent="0.2">
      <c r="P291" s="4"/>
      <c r="Q291" s="4"/>
      <c r="R291" s="3"/>
      <c r="S291" s="3"/>
      <c r="T291" s="3"/>
      <c r="U291" s="3"/>
      <c r="V291" s="3"/>
      <c r="W291" s="3"/>
      <c r="X291" s="3"/>
    </row>
    <row r="292" spans="16:24" x14ac:dyDescent="0.2">
      <c r="P292" s="4"/>
      <c r="Q292" s="4"/>
      <c r="R292" s="3"/>
      <c r="S292" s="3"/>
      <c r="T292" s="3"/>
      <c r="U292" s="3"/>
      <c r="V292" s="3"/>
      <c r="W292" s="3"/>
      <c r="X292" s="3"/>
    </row>
    <row r="293" spans="16:24" x14ac:dyDescent="0.2">
      <c r="P293" s="4"/>
      <c r="Q293" s="4"/>
      <c r="R293" s="3"/>
      <c r="S293" s="3"/>
      <c r="T293" s="3"/>
      <c r="U293" s="3"/>
      <c r="V293" s="3"/>
      <c r="W293" s="3"/>
      <c r="X293" s="3"/>
    </row>
    <row r="294" spans="16:24" x14ac:dyDescent="0.2">
      <c r="P294" s="4"/>
      <c r="Q294" s="4"/>
      <c r="R294" s="3"/>
      <c r="S294" s="3"/>
      <c r="T294" s="3"/>
      <c r="U294" s="3"/>
      <c r="V294" s="3"/>
      <c r="W294" s="3"/>
      <c r="X294" s="3"/>
    </row>
    <row r="295" spans="16:24" x14ac:dyDescent="0.2">
      <c r="P295" s="4"/>
      <c r="Q295" s="4"/>
      <c r="R295" s="3"/>
      <c r="S295" s="3"/>
      <c r="T295" s="3"/>
      <c r="U295" s="3"/>
      <c r="V295" s="3"/>
      <c r="W295" s="3"/>
      <c r="X295" s="3"/>
    </row>
    <row r="296" spans="16:24" x14ac:dyDescent="0.2">
      <c r="P296" s="4"/>
      <c r="Q296" s="4"/>
      <c r="R296" s="3"/>
      <c r="S296" s="3"/>
      <c r="T296" s="3"/>
      <c r="U296" s="3"/>
      <c r="V296" s="3"/>
      <c r="W296" s="3"/>
      <c r="X296" s="3"/>
    </row>
    <row r="297" spans="16:24" x14ac:dyDescent="0.2">
      <c r="P297" s="4"/>
      <c r="Q297" s="4"/>
      <c r="R297" s="3"/>
      <c r="S297" s="3"/>
      <c r="T297" s="3"/>
      <c r="U297" s="3"/>
      <c r="V297" s="3"/>
      <c r="W297" s="3"/>
      <c r="X297" s="3"/>
    </row>
    <row r="298" spans="16:24" x14ac:dyDescent="0.2">
      <c r="P298" s="4"/>
      <c r="Q298" s="4"/>
      <c r="R298" s="3"/>
      <c r="S298" s="3"/>
      <c r="T298" s="3"/>
      <c r="U298" s="3"/>
      <c r="V298" s="3"/>
      <c r="W298" s="3"/>
      <c r="X298" s="3"/>
    </row>
    <row r="299" spans="16:24" x14ac:dyDescent="0.2">
      <c r="P299" s="4"/>
      <c r="Q299" s="4"/>
      <c r="R299" s="3"/>
      <c r="S299" s="3"/>
      <c r="T299" s="3"/>
      <c r="U299" s="3"/>
      <c r="V299" s="3"/>
      <c r="W299" s="3"/>
      <c r="X299" s="3"/>
    </row>
    <row r="300" spans="16:24" x14ac:dyDescent="0.2">
      <c r="P300" s="4"/>
      <c r="Q300" s="4"/>
      <c r="R300" s="3"/>
      <c r="S300" s="3"/>
      <c r="T300" s="3"/>
      <c r="U300" s="3"/>
      <c r="V300" s="3"/>
      <c r="W300" s="3"/>
      <c r="X300" s="3"/>
    </row>
    <row r="301" spans="16:24" x14ac:dyDescent="0.2">
      <c r="P301" s="4"/>
      <c r="Q301" s="4"/>
      <c r="R301" s="3"/>
      <c r="S301" s="3"/>
      <c r="T301" s="3"/>
      <c r="U301" s="3"/>
      <c r="V301" s="3"/>
      <c r="W301" s="3"/>
      <c r="X301" s="3"/>
    </row>
    <row r="302" spans="16:24" x14ac:dyDescent="0.2">
      <c r="P302" s="4"/>
      <c r="Q302" s="4"/>
      <c r="R302" s="3"/>
      <c r="S302" s="3"/>
      <c r="T302" s="3"/>
      <c r="U302" s="3"/>
      <c r="V302" s="3"/>
      <c r="W302" s="3"/>
      <c r="X302" s="3"/>
    </row>
    <row r="303" spans="16:24" x14ac:dyDescent="0.2">
      <c r="P303" s="4"/>
      <c r="Q303" s="4"/>
      <c r="R303" s="3"/>
      <c r="S303" s="3"/>
      <c r="T303" s="3"/>
      <c r="U303" s="3"/>
      <c r="V303" s="3"/>
      <c r="W303" s="3"/>
      <c r="X303" s="3"/>
    </row>
    <row r="304" spans="16:24" x14ac:dyDescent="0.2">
      <c r="P304" s="4"/>
      <c r="Q304" s="4"/>
      <c r="R304" s="3"/>
      <c r="S304" s="3"/>
      <c r="T304" s="3"/>
      <c r="U304" s="3"/>
      <c r="V304" s="3"/>
      <c r="W304" s="3"/>
      <c r="X304" s="3"/>
    </row>
    <row r="305" spans="16:24" x14ac:dyDescent="0.2">
      <c r="P305" s="4"/>
      <c r="Q305" s="4"/>
      <c r="R305" s="3"/>
      <c r="S305" s="3"/>
      <c r="T305" s="3"/>
      <c r="U305" s="3"/>
      <c r="V305" s="3"/>
      <c r="W305" s="3"/>
      <c r="X305" s="3"/>
    </row>
    <row r="306" spans="16:24" x14ac:dyDescent="0.2">
      <c r="P306" s="4"/>
      <c r="Q306" s="4"/>
      <c r="R306" s="3"/>
      <c r="S306" s="3"/>
      <c r="T306" s="3"/>
      <c r="U306" s="3"/>
      <c r="V306" s="3"/>
      <c r="W306" s="3"/>
      <c r="X306" s="3"/>
    </row>
  </sheetData>
  <mergeCells count="20">
    <mergeCell ref="A1:Z1"/>
    <mergeCell ref="A2:Z2"/>
    <mergeCell ref="A4:Z4"/>
    <mergeCell ref="A5:Z5"/>
    <mergeCell ref="A6:Z6"/>
    <mergeCell ref="A7:Z7"/>
    <mergeCell ref="A8:E8"/>
    <mergeCell ref="W8:Z8"/>
    <mergeCell ref="A3:Z3"/>
    <mergeCell ref="C9:X9"/>
    <mergeCell ref="A25:Z25"/>
    <mergeCell ref="Y9:Y11"/>
    <mergeCell ref="Z9:Z11"/>
    <mergeCell ref="A9:A11"/>
    <mergeCell ref="B9:B11"/>
    <mergeCell ref="A23:Z23"/>
    <mergeCell ref="C10:F10"/>
    <mergeCell ref="G10:P10"/>
    <mergeCell ref="Q10:T10"/>
    <mergeCell ref="U10:X10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71" fitToHeight="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O19"/>
  <sheetViews>
    <sheetView topLeftCell="A4" workbookViewId="0">
      <selection activeCell="T15" sqref="T15"/>
    </sheetView>
  </sheetViews>
  <sheetFormatPr defaultRowHeight="15" x14ac:dyDescent="0.25"/>
  <cols>
    <col min="3" max="3" width="21.42578125" customWidth="1"/>
  </cols>
  <sheetData>
    <row r="6" spans="2:15" ht="21" x14ac:dyDescent="0.35">
      <c r="B6" s="219" t="s">
        <v>386</v>
      </c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</row>
    <row r="7" spans="2:15" ht="21" x14ac:dyDescent="0.35">
      <c r="B7" s="217" t="s">
        <v>376</v>
      </c>
      <c r="C7" s="217"/>
      <c r="D7" s="218" t="s">
        <v>377</v>
      </c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</row>
    <row r="8" spans="2:15" ht="21" x14ac:dyDescent="0.35">
      <c r="B8" s="139">
        <v>1</v>
      </c>
      <c r="C8" s="139" t="s">
        <v>378</v>
      </c>
      <c r="D8" s="140">
        <v>1</v>
      </c>
      <c r="E8" s="140">
        <v>2</v>
      </c>
      <c r="F8" s="140">
        <v>3</v>
      </c>
      <c r="G8" s="140">
        <v>4</v>
      </c>
      <c r="H8" s="140">
        <v>5</v>
      </c>
      <c r="I8" s="140">
        <v>6</v>
      </c>
      <c r="J8" s="140">
        <v>7</v>
      </c>
      <c r="K8" s="140">
        <v>8</v>
      </c>
      <c r="L8" s="140">
        <v>9</v>
      </c>
      <c r="M8" s="140">
        <v>10</v>
      </c>
      <c r="N8" s="140">
        <v>11</v>
      </c>
      <c r="O8" s="140">
        <v>12</v>
      </c>
    </row>
    <row r="9" spans="2:15" ht="21" x14ac:dyDescent="0.35">
      <c r="B9" s="139">
        <v>2</v>
      </c>
      <c r="C9" s="139" t="s">
        <v>379</v>
      </c>
      <c r="D9" s="140">
        <v>1</v>
      </c>
      <c r="E9" s="140">
        <v>2</v>
      </c>
      <c r="F9" s="140">
        <v>3</v>
      </c>
      <c r="G9" s="140">
        <v>4</v>
      </c>
      <c r="H9" s="140">
        <v>5</v>
      </c>
      <c r="I9" s="140">
        <v>6</v>
      </c>
      <c r="J9" s="140">
        <v>7</v>
      </c>
      <c r="K9" s="140">
        <v>8</v>
      </c>
      <c r="L9" s="140">
        <v>9</v>
      </c>
      <c r="M9" s="140">
        <v>10</v>
      </c>
      <c r="N9" s="140">
        <v>11</v>
      </c>
      <c r="O9" s="140">
        <v>12</v>
      </c>
    </row>
    <row r="10" spans="2:15" ht="21" x14ac:dyDescent="0.35">
      <c r="B10" s="139">
        <v>3</v>
      </c>
      <c r="C10" s="139" t="s">
        <v>380</v>
      </c>
      <c r="D10" s="140">
        <v>1</v>
      </c>
      <c r="E10" s="140">
        <v>2</v>
      </c>
      <c r="F10" s="140">
        <v>3</v>
      </c>
      <c r="G10" s="140">
        <v>4</v>
      </c>
      <c r="H10" s="140">
        <v>5</v>
      </c>
      <c r="I10" s="140">
        <v>6</v>
      </c>
      <c r="J10" s="140">
        <v>7</v>
      </c>
      <c r="K10" s="140">
        <v>8</v>
      </c>
      <c r="L10" s="140"/>
      <c r="M10" s="140"/>
      <c r="N10" s="140"/>
      <c r="O10" s="140"/>
    </row>
    <row r="11" spans="2:15" ht="21" x14ac:dyDescent="0.35">
      <c r="B11" s="139">
        <v>4</v>
      </c>
      <c r="C11" s="139" t="s">
        <v>381</v>
      </c>
      <c r="D11" s="140">
        <v>1</v>
      </c>
      <c r="E11" s="140">
        <v>2</v>
      </c>
      <c r="F11" s="140">
        <v>3</v>
      </c>
      <c r="G11" s="140">
        <v>4</v>
      </c>
      <c r="H11" s="140">
        <v>5</v>
      </c>
      <c r="I11" s="140">
        <v>6</v>
      </c>
      <c r="J11" s="140">
        <v>7</v>
      </c>
      <c r="K11" s="140">
        <v>8</v>
      </c>
      <c r="L11" s="13"/>
      <c r="M11" s="13"/>
      <c r="N11" s="13"/>
      <c r="O11" s="13"/>
    </row>
    <row r="12" spans="2:15" ht="21" x14ac:dyDescent="0.35">
      <c r="B12" s="139">
        <v>5</v>
      </c>
      <c r="C12" s="139" t="s">
        <v>382</v>
      </c>
      <c r="D12" s="140">
        <v>1</v>
      </c>
      <c r="E12" s="140">
        <v>2</v>
      </c>
      <c r="F12" s="140">
        <v>3</v>
      </c>
      <c r="G12" s="140">
        <v>4</v>
      </c>
      <c r="H12" s="13"/>
      <c r="I12" s="13"/>
      <c r="J12" s="13"/>
      <c r="K12" s="13"/>
      <c r="L12" s="13"/>
      <c r="M12" s="13"/>
      <c r="N12" s="13"/>
      <c r="O12" s="13"/>
    </row>
    <row r="13" spans="2:15" ht="21" x14ac:dyDescent="0.35">
      <c r="B13" s="139">
        <v>6</v>
      </c>
      <c r="C13" s="139" t="s">
        <v>383</v>
      </c>
      <c r="D13" s="140">
        <v>1</v>
      </c>
      <c r="E13" s="140">
        <v>2</v>
      </c>
      <c r="F13" s="140">
        <v>3</v>
      </c>
      <c r="G13" s="140">
        <v>4</v>
      </c>
      <c r="H13" s="13"/>
      <c r="I13" s="13"/>
      <c r="J13" s="13"/>
      <c r="K13" s="13"/>
      <c r="L13" s="13"/>
      <c r="M13" s="13"/>
      <c r="N13" s="13"/>
      <c r="O13" s="13"/>
    </row>
    <row r="14" spans="2:15" ht="21" x14ac:dyDescent="0.35">
      <c r="B14" s="139">
        <v>7</v>
      </c>
      <c r="C14" s="139" t="s">
        <v>382</v>
      </c>
      <c r="D14" s="140">
        <v>1</v>
      </c>
      <c r="E14" s="140">
        <v>2</v>
      </c>
      <c r="F14" s="140">
        <v>3</v>
      </c>
      <c r="G14" s="140">
        <v>4</v>
      </c>
      <c r="H14" s="13"/>
      <c r="I14" s="13"/>
      <c r="J14" s="13"/>
      <c r="K14" s="13"/>
      <c r="L14" s="13"/>
      <c r="M14" s="13"/>
      <c r="N14" s="13"/>
      <c r="O14" s="13"/>
    </row>
    <row r="15" spans="2:15" ht="21" x14ac:dyDescent="0.35">
      <c r="B15" s="139">
        <v>8</v>
      </c>
      <c r="C15" s="139" t="s">
        <v>383</v>
      </c>
      <c r="D15" s="140">
        <v>1</v>
      </c>
      <c r="E15" s="140">
        <v>2</v>
      </c>
      <c r="F15" s="140">
        <v>3</v>
      </c>
      <c r="G15" s="140">
        <v>4</v>
      </c>
      <c r="H15" s="13"/>
      <c r="I15" s="13"/>
      <c r="J15" s="13"/>
      <c r="K15" s="13"/>
      <c r="L15" s="13"/>
      <c r="M15" s="13"/>
      <c r="N15" s="13"/>
      <c r="O15" s="13"/>
    </row>
    <row r="16" spans="2:15" ht="21" x14ac:dyDescent="0.35">
      <c r="B16" s="139">
        <v>9</v>
      </c>
      <c r="C16" s="139" t="s">
        <v>384</v>
      </c>
      <c r="D16" s="140">
        <v>1</v>
      </c>
      <c r="E16" s="140">
        <v>2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2:15" ht="21" x14ac:dyDescent="0.35">
      <c r="B17" s="139">
        <v>10</v>
      </c>
      <c r="C17" s="139" t="s">
        <v>385</v>
      </c>
      <c r="D17" s="140">
        <v>1</v>
      </c>
      <c r="E17" s="140">
        <v>2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2:15" ht="21" x14ac:dyDescent="0.35">
      <c r="B18" s="139">
        <v>11</v>
      </c>
      <c r="C18" s="139" t="s">
        <v>384</v>
      </c>
      <c r="D18" s="140">
        <v>1</v>
      </c>
      <c r="E18" s="140">
        <v>2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2:15" ht="21" x14ac:dyDescent="0.35">
      <c r="B19" s="139">
        <v>12</v>
      </c>
      <c r="C19" s="139" t="s">
        <v>385</v>
      </c>
      <c r="D19" s="140">
        <v>1</v>
      </c>
      <c r="E19" s="140">
        <v>2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</row>
  </sheetData>
  <mergeCells count="3">
    <mergeCell ref="B7:C7"/>
    <mergeCell ref="D7:O7"/>
    <mergeCell ref="B6:O6"/>
  </mergeCells>
  <pageMargins left="0.7" right="0.7" top="0.75" bottom="0.75" header="0.3" footer="0.3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8:I83"/>
  <sheetViews>
    <sheetView topLeftCell="A56" zoomScale="85" zoomScaleNormal="85" workbookViewId="0">
      <selection activeCell="J62" sqref="J62"/>
    </sheetView>
  </sheetViews>
  <sheetFormatPr defaultRowHeight="15" x14ac:dyDescent="0.25"/>
  <cols>
    <col min="4" max="4" width="25.140625" customWidth="1"/>
    <col min="8" max="8" width="22.7109375" customWidth="1"/>
    <col min="9" max="9" width="12.28515625" customWidth="1"/>
  </cols>
  <sheetData>
    <row r="58" spans="3:9" x14ac:dyDescent="0.25">
      <c r="G58" t="s">
        <v>490</v>
      </c>
      <c r="H58" t="s">
        <v>493</v>
      </c>
      <c r="I58" t="s">
        <v>494</v>
      </c>
    </row>
    <row r="59" spans="3:9" x14ac:dyDescent="0.25">
      <c r="C59" t="s">
        <v>490</v>
      </c>
      <c r="D59" t="s">
        <v>493</v>
      </c>
      <c r="E59" t="s">
        <v>494</v>
      </c>
      <c r="G59">
        <v>7</v>
      </c>
      <c r="H59" t="s">
        <v>430</v>
      </c>
      <c r="I59" t="s">
        <v>476</v>
      </c>
    </row>
    <row r="60" spans="3:9" x14ac:dyDescent="0.25">
      <c r="C60">
        <v>7</v>
      </c>
      <c r="D60" t="s">
        <v>444</v>
      </c>
      <c r="E60" t="s">
        <v>489</v>
      </c>
      <c r="G60">
        <v>5</v>
      </c>
      <c r="H60" t="s">
        <v>420</v>
      </c>
      <c r="I60" t="s">
        <v>466</v>
      </c>
    </row>
    <row r="61" spans="3:9" x14ac:dyDescent="0.25">
      <c r="C61">
        <v>7</v>
      </c>
      <c r="D61" t="s">
        <v>442</v>
      </c>
      <c r="E61" t="s">
        <v>487</v>
      </c>
      <c r="G61">
        <v>7</v>
      </c>
      <c r="H61" t="s">
        <v>436</v>
      </c>
      <c r="I61" t="s">
        <v>481</v>
      </c>
    </row>
    <row r="62" spans="3:9" x14ac:dyDescent="0.25">
      <c r="C62">
        <v>7</v>
      </c>
      <c r="D62" t="s">
        <v>437</v>
      </c>
      <c r="E62" t="s">
        <v>482</v>
      </c>
      <c r="G62">
        <v>7</v>
      </c>
      <c r="H62" t="s">
        <v>429</v>
      </c>
      <c r="I62" t="s">
        <v>475</v>
      </c>
    </row>
    <row r="63" spans="3:9" x14ac:dyDescent="0.25">
      <c r="C63">
        <v>7</v>
      </c>
      <c r="D63" t="s">
        <v>438</v>
      </c>
      <c r="E63" t="s">
        <v>483</v>
      </c>
      <c r="G63">
        <v>7</v>
      </c>
      <c r="H63" t="s">
        <v>434</v>
      </c>
      <c r="I63" t="s">
        <v>479</v>
      </c>
    </row>
    <row r="64" spans="3:9" x14ac:dyDescent="0.25">
      <c r="C64">
        <v>5</v>
      </c>
      <c r="D64" t="s">
        <v>425</v>
      </c>
      <c r="E64" t="s">
        <v>470</v>
      </c>
      <c r="G64">
        <v>4</v>
      </c>
      <c r="H64" t="s">
        <v>404</v>
      </c>
      <c r="I64" t="s">
        <v>447</v>
      </c>
    </row>
    <row r="65" spans="3:9" x14ac:dyDescent="0.25">
      <c r="C65">
        <v>7</v>
      </c>
      <c r="D65" t="s">
        <v>439</v>
      </c>
      <c r="E65" t="s">
        <v>484</v>
      </c>
      <c r="G65">
        <v>7</v>
      </c>
      <c r="H65" t="s">
        <v>435</v>
      </c>
      <c r="I65" t="s">
        <v>480</v>
      </c>
    </row>
    <row r="66" spans="3:9" x14ac:dyDescent="0.25">
      <c r="C66">
        <v>7</v>
      </c>
      <c r="D66" t="s">
        <v>441</v>
      </c>
      <c r="E66" t="s">
        <v>486</v>
      </c>
      <c r="G66">
        <v>4</v>
      </c>
      <c r="H66" t="s">
        <v>403</v>
      </c>
      <c r="I66" t="s">
        <v>446</v>
      </c>
    </row>
    <row r="67" spans="3:9" x14ac:dyDescent="0.25">
      <c r="C67">
        <v>5</v>
      </c>
      <c r="D67" t="s">
        <v>491</v>
      </c>
      <c r="E67" t="s">
        <v>473</v>
      </c>
      <c r="G67">
        <v>4</v>
      </c>
      <c r="H67" t="s">
        <v>407</v>
      </c>
      <c r="I67" t="s">
        <v>452</v>
      </c>
    </row>
    <row r="68" spans="3:9" x14ac:dyDescent="0.25">
      <c r="C68">
        <v>4</v>
      </c>
      <c r="D68" t="s">
        <v>409</v>
      </c>
      <c r="E68" t="s">
        <v>454</v>
      </c>
      <c r="G68">
        <v>5</v>
      </c>
      <c r="H68" t="s">
        <v>417</v>
      </c>
      <c r="I68" t="s">
        <v>463</v>
      </c>
    </row>
    <row r="69" spans="3:9" x14ac:dyDescent="0.25">
      <c r="C69">
        <v>4</v>
      </c>
      <c r="D69" t="s">
        <v>408</v>
      </c>
      <c r="E69" t="s">
        <v>453</v>
      </c>
      <c r="G69">
        <v>4</v>
      </c>
      <c r="H69" t="s">
        <v>393</v>
      </c>
      <c r="I69" t="s">
        <v>450</v>
      </c>
    </row>
    <row r="70" spans="3:9" x14ac:dyDescent="0.25">
      <c r="C70">
        <v>7</v>
      </c>
      <c r="D70" t="s">
        <v>440</v>
      </c>
      <c r="E70" t="s">
        <v>485</v>
      </c>
      <c r="G70">
        <v>5</v>
      </c>
      <c r="H70" t="s">
        <v>415</v>
      </c>
      <c r="I70" t="s">
        <v>461</v>
      </c>
    </row>
    <row r="71" spans="3:9" x14ac:dyDescent="0.25">
      <c r="C71">
        <v>5</v>
      </c>
      <c r="D71" t="s">
        <v>424</v>
      </c>
      <c r="E71" t="s">
        <v>469</v>
      </c>
      <c r="G71">
        <v>5</v>
      </c>
      <c r="H71" t="s">
        <v>418</v>
      </c>
      <c r="I71" t="s">
        <v>464</v>
      </c>
    </row>
    <row r="72" spans="3:9" x14ac:dyDescent="0.25">
      <c r="C72">
        <v>5</v>
      </c>
      <c r="D72" t="s">
        <v>423</v>
      </c>
      <c r="E72" t="s">
        <v>468</v>
      </c>
      <c r="G72">
        <v>5</v>
      </c>
      <c r="H72" t="s">
        <v>416</v>
      </c>
      <c r="I72" t="s">
        <v>462</v>
      </c>
    </row>
    <row r="73" spans="3:9" x14ac:dyDescent="0.25">
      <c r="C73">
        <v>4</v>
      </c>
      <c r="D73" t="s">
        <v>414</v>
      </c>
      <c r="E73" t="s">
        <v>460</v>
      </c>
      <c r="G73">
        <v>4</v>
      </c>
      <c r="H73" t="s">
        <v>406</v>
      </c>
      <c r="I73" t="s">
        <v>449</v>
      </c>
    </row>
    <row r="74" spans="3:9" x14ac:dyDescent="0.25">
      <c r="C74">
        <v>5</v>
      </c>
      <c r="D74" t="s">
        <v>427</v>
      </c>
      <c r="E74" t="s">
        <v>474</v>
      </c>
      <c r="G74">
        <v>5</v>
      </c>
      <c r="H74" t="s">
        <v>421</v>
      </c>
      <c r="I74" t="s">
        <v>449</v>
      </c>
    </row>
    <row r="75" spans="3:9" x14ac:dyDescent="0.25">
      <c r="C75">
        <v>5</v>
      </c>
      <c r="D75" t="s">
        <v>426</v>
      </c>
      <c r="E75" t="s">
        <v>471</v>
      </c>
      <c r="G75">
        <v>4</v>
      </c>
      <c r="H75" t="s">
        <v>402</v>
      </c>
      <c r="I75" t="s">
        <v>445</v>
      </c>
    </row>
    <row r="76" spans="3:9" x14ac:dyDescent="0.25">
      <c r="C76">
        <v>4</v>
      </c>
      <c r="D76" t="s">
        <v>413</v>
      </c>
      <c r="E76" t="s">
        <v>459</v>
      </c>
      <c r="G76">
        <v>4</v>
      </c>
      <c r="H76" t="s">
        <v>394</v>
      </c>
      <c r="I76" t="s">
        <v>451</v>
      </c>
    </row>
    <row r="77" spans="3:9" x14ac:dyDescent="0.25">
      <c r="C77">
        <v>7</v>
      </c>
      <c r="D77" t="s">
        <v>443</v>
      </c>
      <c r="E77" t="s">
        <v>488</v>
      </c>
      <c r="G77">
        <v>7</v>
      </c>
      <c r="H77" t="s">
        <v>431</v>
      </c>
      <c r="I77" t="s">
        <v>477</v>
      </c>
    </row>
    <row r="78" spans="3:9" x14ac:dyDescent="0.25">
      <c r="C78">
        <v>5</v>
      </c>
      <c r="D78" t="s">
        <v>492</v>
      </c>
      <c r="E78" t="s">
        <v>472</v>
      </c>
      <c r="G78">
        <v>5</v>
      </c>
      <c r="H78" t="s">
        <v>422</v>
      </c>
      <c r="I78" t="s">
        <v>467</v>
      </c>
    </row>
    <row r="79" spans="3:9" x14ac:dyDescent="0.25">
      <c r="C79">
        <v>4</v>
      </c>
      <c r="D79" t="s">
        <v>411</v>
      </c>
      <c r="E79" t="s">
        <v>457</v>
      </c>
      <c r="G79">
        <v>5</v>
      </c>
      <c r="H79" t="s">
        <v>419</v>
      </c>
      <c r="I79" t="s">
        <v>465</v>
      </c>
    </row>
    <row r="80" spans="3:9" x14ac:dyDescent="0.25">
      <c r="C80">
        <v>4</v>
      </c>
      <c r="D80" t="s">
        <v>412</v>
      </c>
      <c r="E80" t="s">
        <v>458</v>
      </c>
      <c r="G80">
        <v>7</v>
      </c>
      <c r="H80" t="s">
        <v>433</v>
      </c>
      <c r="I80" t="s">
        <v>478</v>
      </c>
    </row>
    <row r="81" spans="3:9" x14ac:dyDescent="0.25">
      <c r="C81">
        <v>4</v>
      </c>
      <c r="D81" t="s">
        <v>395</v>
      </c>
      <c r="E81" t="s">
        <v>456</v>
      </c>
      <c r="G81">
        <v>4</v>
      </c>
      <c r="H81" t="s">
        <v>405</v>
      </c>
      <c r="I81" t="s">
        <v>448</v>
      </c>
    </row>
    <row r="82" spans="3:9" x14ac:dyDescent="0.25">
      <c r="C82">
        <v>4</v>
      </c>
      <c r="D82" t="s">
        <v>410</v>
      </c>
      <c r="E82" t="s">
        <v>455</v>
      </c>
      <c r="G82">
        <v>7</v>
      </c>
      <c r="H82" t="s">
        <v>432</v>
      </c>
      <c r="I82" t="s">
        <v>397</v>
      </c>
    </row>
    <row r="83" spans="3:9" x14ac:dyDescent="0.25">
      <c r="C83">
        <v>5</v>
      </c>
      <c r="D83" t="s">
        <v>428</v>
      </c>
      <c r="E83" t="s">
        <v>391</v>
      </c>
    </row>
  </sheetData>
  <autoFilter ref="G58:I58">
    <sortState ref="G59:I82">
      <sortCondition ref="I58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Лист2</vt:lpstr>
      <vt:lpstr>см</vt:lpstr>
      <vt:lpstr>5 классы</vt:lpstr>
      <vt:lpstr>Лист3</vt:lpstr>
      <vt:lpstr>Лист1</vt:lpstr>
      <vt:lpstr>'5 классы'!Заголовки_для_печати</vt:lpstr>
      <vt:lpstr>'5 классы'!Область_печати</vt:lpstr>
      <vt:lpstr>Лист2!Область_печати</vt:lpstr>
      <vt:lpstr>Лист3!Область_печати</vt:lpstr>
      <vt:lpstr>см!Область_печати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АНАТОЛИЙ</dc:creator>
  <cp:lastModifiedBy>Владимир</cp:lastModifiedBy>
  <cp:lastPrinted>2023-04-11T12:12:48Z</cp:lastPrinted>
  <dcterms:created xsi:type="dcterms:W3CDTF">2023-02-02T03:21:29Z</dcterms:created>
  <dcterms:modified xsi:type="dcterms:W3CDTF">2023-04-24T03:38:31Z</dcterms:modified>
</cp:coreProperties>
</file>